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900" windowHeight="856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</sheets>
  <definedNames/>
  <calcPr fullCalcOnLoad="1"/>
</workbook>
</file>

<file path=xl/sharedStrings.xml><?xml version="1.0" encoding="utf-8"?>
<sst xmlns="http://schemas.openxmlformats.org/spreadsheetml/2006/main" count="144" uniqueCount="113">
  <si>
    <t>TABLE 1</t>
  </si>
  <si>
    <t>SALIENT BERYLLIUM MINERAL STATISTICS</t>
  </si>
  <si>
    <t>United States, beryllium-containing ores:</t>
  </si>
  <si>
    <t>--</t>
  </si>
  <si>
    <t>TABLE 2</t>
  </si>
  <si>
    <t>Stockpile</t>
  </si>
  <si>
    <t>Material</t>
  </si>
  <si>
    <t>Uncommitted</t>
  </si>
  <si>
    <t>Beryllium-copper master alloy</t>
  </si>
  <si>
    <t>Beryllium metal:</t>
  </si>
  <si>
    <t>TABLE 3</t>
  </si>
  <si>
    <t>Value</t>
  </si>
  <si>
    <t>Type and material</t>
  </si>
  <si>
    <t>Gross weight</t>
  </si>
  <si>
    <t>(kilograms)</t>
  </si>
  <si>
    <t>Exports:</t>
  </si>
  <si>
    <t>Beryllium waste and scrap</t>
  </si>
  <si>
    <t>Total</t>
  </si>
  <si>
    <t>Beryllium oxide and hydroxide</t>
  </si>
  <si>
    <t>(thousands)</t>
  </si>
  <si>
    <t>(Metric tons of beryllium content)</t>
  </si>
  <si>
    <t>Stocks, December 31:</t>
  </si>
  <si>
    <t>Annual</t>
  </si>
  <si>
    <t xml:space="preserve">Disposal </t>
  </si>
  <si>
    <t>Materials</t>
  </si>
  <si>
    <t>Beryl ore</t>
  </si>
  <si>
    <t>Grand total</t>
  </si>
  <si>
    <t>Beryllium ores and concentrates</t>
  </si>
  <si>
    <t>(5)</t>
  </si>
  <si>
    <r>
      <t>Mine shipments</t>
    </r>
    <r>
      <rPr>
        <vertAlign val="superscript"/>
        <sz val="8"/>
        <rFont val="Times New Roman"/>
        <family val="1"/>
      </rPr>
      <t>1</t>
    </r>
  </si>
  <si>
    <r>
      <t>Imports for consumption, beryl</t>
    </r>
    <r>
      <rPr>
        <vertAlign val="superscript"/>
        <sz val="8"/>
        <rFont val="Times New Roman"/>
        <family val="1"/>
      </rPr>
      <t>2</t>
    </r>
  </si>
  <si>
    <r>
      <t>Consumption, reported</t>
    </r>
    <r>
      <rPr>
        <vertAlign val="superscript"/>
        <sz val="8"/>
        <rFont val="Times New Roman"/>
        <family val="1"/>
      </rPr>
      <t>3</t>
    </r>
  </si>
  <si>
    <r>
      <t>World, production</t>
    </r>
    <r>
      <rPr>
        <vertAlign val="superscript"/>
        <sz val="8"/>
        <rFont val="Times New Roman"/>
        <family val="1"/>
      </rPr>
      <t>e, 2</t>
    </r>
  </si>
  <si>
    <r>
      <t>1</t>
    </r>
    <r>
      <rPr>
        <sz val="8"/>
        <rFont val="Times New Roman"/>
        <family val="1"/>
      </rPr>
      <t>Data are rounded to the nearest 5 metric tons.</t>
    </r>
  </si>
  <si>
    <r>
      <t>2</t>
    </r>
    <r>
      <rPr>
        <sz val="8"/>
        <rFont val="Times New Roman"/>
        <family val="1"/>
      </rPr>
      <t>Based on a beryllium content of 4%.</t>
    </r>
  </si>
  <si>
    <r>
      <t>3</t>
    </r>
    <r>
      <rPr>
        <sz val="8"/>
        <rFont val="Times New Roman"/>
        <family val="1"/>
      </rPr>
      <t>Data are rounded to the nearest 10 metric tons.</t>
    </r>
  </si>
  <si>
    <r>
      <t>5</t>
    </r>
    <r>
      <rPr>
        <sz val="8"/>
        <rFont val="Times New Roman"/>
        <family val="1"/>
      </rPr>
      <t>Less than ½ unit.</t>
    </r>
  </si>
  <si>
    <t>-- Zero.</t>
  </si>
  <si>
    <t>inventory,</t>
  </si>
  <si>
    <t>December 31</t>
  </si>
  <si>
    <t>Beryllium-copper plates, sheets, and strip</t>
  </si>
  <si>
    <r>
      <t>U.S. FOREIGN TRADE OF BERYLLIUM MATERIALS, BY TYPE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</si>
  <si>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</si>
  <si>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goal</t>
    </r>
    <r>
      <rPr>
        <vertAlign val="superscript"/>
        <sz val="8"/>
        <rFont val="Times New Roman"/>
        <family val="1"/>
      </rPr>
      <t>2</t>
    </r>
  </si>
  <si>
    <r>
      <t>authority</t>
    </r>
    <r>
      <rPr>
        <vertAlign val="superscript"/>
        <sz val="8"/>
        <rFont val="Times New Roman"/>
        <family val="1"/>
      </rPr>
      <t>3</t>
    </r>
  </si>
  <si>
    <r>
      <t>Plan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</si>
  <si>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color indexed="8"/>
        <rFont val="Times New Roman"/>
        <family val="1"/>
      </rPr>
      <t>Goal effective as of December 28, 2001.</t>
    </r>
  </si>
  <si>
    <r>
      <t>3</t>
    </r>
    <r>
      <rPr>
        <sz val="8"/>
        <color indexed="8"/>
        <rFont val="Times New Roman"/>
        <family val="1"/>
      </rPr>
      <t>Total quantity of material that can be disposed.</t>
    </r>
  </si>
  <si>
    <t>Japan, 100%.</t>
  </si>
  <si>
    <r>
      <t>Content</t>
    </r>
    <r>
      <rPr>
        <vertAlign val="superscript"/>
        <sz val="8"/>
        <color indexed="8"/>
        <rFont val="Times New Roman"/>
        <family val="1"/>
      </rPr>
      <t>2</t>
    </r>
  </si>
  <si>
    <r>
      <t>Beryllium, unwrought</t>
    </r>
    <r>
      <rPr>
        <vertAlign val="superscript"/>
        <sz val="8"/>
        <color indexed="8"/>
        <rFont val="Times New Roman"/>
        <family val="1"/>
      </rPr>
      <t>4</t>
    </r>
  </si>
  <si>
    <r>
      <t>Beryllium, other</t>
    </r>
    <r>
      <rPr>
        <vertAlign val="superscript"/>
        <sz val="8"/>
        <color indexed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</si>
  <si>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Estimated from gross weights.</t>
    </r>
  </si>
  <si>
    <t xml:space="preserve">U.S. GOVERNMENT NATIONAL DEFENSE STOCKPILE BERYLLIUM </t>
  </si>
  <si>
    <t>totals shown.</t>
  </si>
  <si>
    <r>
      <t>1</t>
    </r>
    <r>
      <rPr>
        <sz val="8"/>
        <color indexed="8"/>
        <rFont val="Times New Roman"/>
        <family val="1"/>
      </rPr>
      <t xml:space="preserve">Data were converted from gross weights reported in short tons; may not add to </t>
    </r>
  </si>
  <si>
    <r>
      <t>4</t>
    </r>
    <r>
      <rPr>
        <sz val="8"/>
        <rFont val="Times New Roman"/>
        <family val="1"/>
      </rPr>
      <t xml:space="preserve">Maximum quantity of material that can be disposed during 12-month period </t>
    </r>
  </si>
  <si>
    <t>Imports for consumption:</t>
  </si>
  <si>
    <t xml:space="preserve">Source: Defense Logistics Agency, DLA Strategic Materials. </t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</si>
  <si>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</si>
  <si>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-- Zero.</t>
    </r>
  </si>
  <si>
    <r>
      <t>6</t>
    </r>
    <r>
      <rPr>
        <sz val="8"/>
        <color indexed="8"/>
        <rFont val="Times New Roman"/>
        <family val="1"/>
      </rPr>
      <t>Held for goal.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</si>
  <si>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Principal destination or source percentages based on beryllium content data.</t>
    </r>
  </si>
  <si>
    <r>
      <t>Principal destinations or sources, 2012</t>
    </r>
    <r>
      <rPr>
        <vertAlign val="superscript"/>
        <sz val="8"/>
        <color indexed="8"/>
        <rFont val="Times New Roman"/>
        <family val="1"/>
      </rPr>
      <t>3</t>
    </r>
  </si>
  <si>
    <t>China, 73%; Germany, 9%; France, 6%.</t>
  </si>
  <si>
    <t>India, 94%; Germany, 3%.</t>
  </si>
  <si>
    <t>China, 31%; Canada, 21%; India, 17%; Germany, 6%; France, 5%.</t>
  </si>
  <si>
    <t>Nigeria, 74%; Brazil, 26%.</t>
  </si>
  <si>
    <t>China, 100%.</t>
  </si>
  <si>
    <t>Kazakhstan, 97%; Canada, 3%.</t>
  </si>
  <si>
    <t>United Kingdom, 46%; Canada, 43%; France, 8%.</t>
  </si>
  <si>
    <t>Kazakhstan, 84%; Ukraine, 8%; Canada, 6%.</t>
  </si>
  <si>
    <t>Kazakhstan, 80%; Germany, 16%.</t>
  </si>
  <si>
    <t>Japan, 39%; Kazakhstan, 29%; Nigeria, 15%.</t>
  </si>
  <si>
    <r>
      <t>STATISTICS IN 2012</t>
    </r>
    <r>
      <rPr>
        <vertAlign val="superscript"/>
        <sz val="8"/>
        <rFont val="Times New Roman"/>
        <family val="1"/>
      </rPr>
      <t>1</t>
    </r>
  </si>
  <si>
    <t>ending September 30, 2012.</t>
  </si>
  <si>
    <t xml:space="preserve">Canada, 53%; Singapore, 8%; France, 7%; United Kingdom, 7%. </t>
  </si>
  <si>
    <t>TABLE 4</t>
  </si>
  <si>
    <r>
      <t>BERYL: WORLD PRODUCTION, BY COUNTRY</t>
    </r>
    <r>
      <rPr>
        <vertAlign val="superscript"/>
        <sz val="8"/>
        <rFont val="Times New Roman"/>
        <family val="1"/>
      </rPr>
      <t>1, 2</t>
    </r>
  </si>
  <si>
    <t>(Metric tons of gross weight)</t>
  </si>
  <si>
    <r>
      <t>Country</t>
    </r>
    <r>
      <rPr>
        <vertAlign val="superscript"/>
        <sz val="8"/>
        <rFont val="Times New Roman"/>
        <family val="1"/>
      </rPr>
      <t>3</t>
    </r>
  </si>
  <si>
    <r>
      <t>2012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</si>
  <si>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</si>
  <si>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Madagascar</t>
    </r>
    <r>
      <rPr>
        <vertAlign val="superscript"/>
        <sz val="8"/>
        <rFont val="Times New Roman"/>
        <family val="1"/>
      </rPr>
      <t>e, 4</t>
    </r>
  </si>
  <si>
    <t>Mozambique</t>
  </si>
  <si>
    <r>
      <t>Portugal</t>
    </r>
    <r>
      <rPr>
        <vertAlign val="superscript"/>
        <sz val="8"/>
        <rFont val="Times New Roman"/>
        <family val="1"/>
      </rPr>
      <t>e</t>
    </r>
  </si>
  <si>
    <r>
      <t>United States, mine shipments</t>
    </r>
    <r>
      <rPr>
        <vertAlign val="superscript"/>
        <sz val="8"/>
        <rFont val="Times New Roman"/>
        <family val="1"/>
      </rPr>
      <t>5</t>
    </r>
  </si>
  <si>
    <t>6</t>
  </si>
  <si>
    <t>of beryllium and exclude gem-quality beryl.</t>
  </si>
  <si>
    <t>inadequate to make reliable estimates of production. Other nations that produced gemstone beryl ore may also have produced</t>
  </si>
  <si>
    <t>some industrial beryl ore.</t>
  </si>
  <si>
    <r>
      <t>Industry</t>
    </r>
    <r>
      <rPr>
        <vertAlign val="superscript"/>
        <sz val="8"/>
        <rFont val="Times New Roman"/>
        <family val="1"/>
      </rPr>
      <t>1</t>
    </r>
  </si>
  <si>
    <r>
      <t>U.S. Government, beryl</t>
    </r>
    <r>
      <rPr>
        <vertAlign val="superscript"/>
        <sz val="8"/>
        <rFont val="Times New Roman"/>
        <family val="1"/>
      </rPr>
      <t>2, 4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</si>
  <si>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Defense Logistics Agency, DLA Strategic Materials. Data are uncommitted beryl.</t>
    </r>
  </si>
  <si>
    <t>Hot-pressed powder</t>
  </si>
  <si>
    <t>Vacuum-cast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</si>
  <si>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</si>
  <si>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</si>
  <si>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 xml:space="preserve">In addition to the countries listed, Brazil, Kazakhstan, Nigeria, and Russia may also have produced beryl ore, but information is </t>
    </r>
  </si>
  <si>
    <r>
      <t>4</t>
    </r>
    <r>
      <rPr>
        <sz val="8"/>
        <rFont val="Times New Roman"/>
        <family val="1"/>
      </rPr>
      <t>Includes ornamental and industrial products.</t>
    </r>
  </si>
  <si>
    <r>
      <t>5</t>
    </r>
    <r>
      <rPr>
        <sz val="8"/>
        <rFont val="Times New Roman"/>
        <family val="1"/>
      </rPr>
      <t>Includes bertrandite ore, calculated as equivalent to beryl containing 11% beryllium oxide.</t>
    </r>
  </si>
  <si>
    <r>
      <t>6</t>
    </r>
    <r>
      <rPr>
        <sz val="8"/>
        <rFont val="Times New Roman"/>
        <family val="1"/>
      </rPr>
      <t>Reported figure.</t>
    </r>
  </si>
  <si>
    <r>
      <t>4</t>
    </r>
    <r>
      <rPr>
        <sz val="8"/>
        <color indexed="8"/>
        <rFont val="Times New Roman"/>
        <family val="1"/>
      </rPr>
      <t>Includes powders.</t>
    </r>
  </si>
  <si>
    <r>
      <t>5</t>
    </r>
    <r>
      <rPr>
        <sz val="8"/>
        <color indexed="8"/>
        <rFont val="Times New Roman"/>
        <family val="1"/>
      </rPr>
      <t>Includes articles not elsewhere specified.</t>
    </r>
  </si>
  <si>
    <t>Source: U.S. Census Bureau.</t>
  </si>
  <si>
    <r>
      <t>2</t>
    </r>
    <r>
      <rPr>
        <sz val="8"/>
        <rFont val="Times New Roman"/>
        <family val="1"/>
      </rPr>
      <t xml:space="preserve">Includes data available through December 13, 2013. Unless otherwise noted, figures represent beryl ore for the production </t>
    </r>
  </si>
  <si>
    <t>This icon is linked to an embedded text document. Double-click on the icon to view the text document.</t>
  </si>
  <si>
    <t xml:space="preserve">Correction posted </t>
  </si>
  <si>
    <t>Beryllium in 2012</t>
  </si>
  <si>
    <t>This workbook includes an embedded Word document and four tables (see tabs below).</t>
  </si>
  <si>
    <t>Final release:</t>
  </si>
  <si>
    <t>August 23, 2016</t>
  </si>
  <si>
    <t>Advance release: October 30, 2014.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</si>
</sst>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</numFmts>
  <fonts count="47">
    <font>
      <sz val="8"/>
      <name val="Times"/>
      <family val="0"/>
    </font>
    <font>
      <sz val="10"/>
      <name val="Arial"/>
      <family val="2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sz val="10"/>
      <color indexed="8"/>
      <name val="Times New Roman"/>
      <family val="1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2" xfId="0" applyFont="1" applyFill="1" applyBorder="1" applyAlignment="1" applyProtection="1">
      <alignment horizontal="left" vertical="center" indent="2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 quotePrefix="1">
      <alignment horizontal="righ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2"/>
      <protection/>
    </xf>
    <xf numFmtId="0" fontId="4" fillId="0" borderId="11" xfId="0" applyFont="1" applyFill="1" applyBorder="1" applyAlignment="1" applyProtection="1">
      <alignment horizontal="left" vertical="center" indent="2"/>
      <protection/>
    </xf>
    <xf numFmtId="0" fontId="7" fillId="0" borderId="11" xfId="0" applyFont="1" applyFill="1" applyBorder="1" applyAlignment="1" applyProtection="1" quotePrefix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" fontId="4" fillId="0" borderId="12" xfId="0" applyNumberFormat="1" applyFont="1" applyFill="1" applyBorder="1" applyAlignment="1" applyProtection="1">
      <alignment vertical="center"/>
      <protection/>
    </xf>
    <xf numFmtId="0" fontId="8" fillId="0" borderId="0" xfId="57" applyFont="1" applyFill="1" applyAlignment="1" applyProtection="1">
      <alignment vertical="center"/>
      <protection locked="0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0" fontId="8" fillId="0" borderId="0" xfId="57" applyFont="1" applyFill="1" applyBorder="1" applyAlignment="1" applyProtection="1">
      <alignment vertical="center"/>
      <protection locked="0"/>
    </xf>
    <xf numFmtId="0" fontId="8" fillId="0" borderId="0" xfId="57" applyFont="1" applyFill="1" applyBorder="1" applyAlignment="1" applyProtection="1">
      <alignment horizontal="center" vertical="center"/>
      <protection locked="0"/>
    </xf>
    <xf numFmtId="3" fontId="8" fillId="0" borderId="0" xfId="57" applyNumberFormat="1" applyFont="1" applyFill="1" applyAlignment="1" applyProtection="1">
      <alignment horizontal="right" vertical="center"/>
      <protection locked="0"/>
    </xf>
    <xf numFmtId="0" fontId="8" fillId="0" borderId="11" xfId="57" applyFont="1" applyFill="1" applyBorder="1" applyAlignment="1" applyProtection="1">
      <alignment horizontal="left" vertical="center" indent="1"/>
      <protection locked="0"/>
    </xf>
    <xf numFmtId="3" fontId="8" fillId="0" borderId="0" xfId="42" applyNumberFormat="1" applyFont="1" applyFill="1" applyAlignment="1" applyProtection="1">
      <alignment horizontal="right" vertical="center"/>
      <protection locked="0"/>
    </xf>
    <xf numFmtId="164" fontId="8" fillId="0" borderId="0" xfId="42" applyNumberFormat="1" applyFont="1" applyFill="1" applyAlignment="1" applyProtection="1" quotePrefix="1">
      <alignment horizontal="right" vertical="center"/>
      <protection locked="0"/>
    </xf>
    <xf numFmtId="0" fontId="8" fillId="0" borderId="0" xfId="57" applyFont="1" applyFill="1" applyBorder="1" applyAlignment="1" applyProtection="1">
      <alignment horizontal="left" vertical="center"/>
      <protection locked="0"/>
    </xf>
    <xf numFmtId="3" fontId="8" fillId="0" borderId="15" xfId="57" applyNumberFormat="1" applyFont="1" applyFill="1" applyBorder="1" applyAlignment="1" applyProtection="1">
      <alignment horizontal="center" vertical="center"/>
      <protection locked="0"/>
    </xf>
    <xf numFmtId="3" fontId="8" fillId="0" borderId="15" xfId="42" applyNumberFormat="1" applyFont="1" applyFill="1" applyBorder="1" applyAlignment="1" applyProtection="1">
      <alignment vertical="center"/>
      <protection locked="0"/>
    </xf>
    <xf numFmtId="3" fontId="8" fillId="0" borderId="15" xfId="57" applyNumberFormat="1" applyFont="1" applyFill="1" applyBorder="1" applyAlignment="1" applyProtection="1">
      <alignment vertical="center"/>
      <protection locked="0"/>
    </xf>
    <xf numFmtId="3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8" fillId="0" borderId="0" xfId="57" applyFont="1" applyBorder="1" applyAlignment="1">
      <alignment vertical="center"/>
      <protection/>
    </xf>
    <xf numFmtId="3" fontId="8" fillId="0" borderId="0" xfId="57" applyNumberFormat="1" applyFont="1" applyFill="1" applyBorder="1" applyAlignment="1" applyProtection="1">
      <alignment horizontal="right" vertical="center"/>
      <protection locked="0"/>
    </xf>
    <xf numFmtId="3" fontId="9" fillId="0" borderId="0" xfId="57" applyNumberFormat="1" applyFont="1" applyFill="1" applyBorder="1" applyAlignment="1" applyProtection="1">
      <alignment horizontal="right" vertical="center"/>
      <protection locked="0"/>
    </xf>
    <xf numFmtId="3" fontId="8" fillId="0" borderId="0" xfId="42" applyNumberFormat="1" applyFont="1" applyFill="1" applyBorder="1" applyAlignment="1" applyProtection="1">
      <alignment horizontal="right" vertical="center"/>
      <protection locked="0"/>
    </xf>
    <xf numFmtId="3" fontId="8" fillId="0" borderId="0" xfId="5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6" fontId="4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 indent="2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left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left"/>
    </xf>
    <xf numFmtId="0" fontId="8" fillId="0" borderId="16" xfId="57" applyFont="1" applyFill="1" applyBorder="1" applyAlignment="1" applyProtection="1">
      <alignment horizontal="left" vertical="center" indent="1"/>
      <protection locked="0"/>
    </xf>
    <xf numFmtId="0" fontId="8" fillId="0" borderId="0" xfId="57" applyFont="1" applyAlignment="1">
      <alignment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vertical="center"/>
      <protection/>
    </xf>
    <xf numFmtId="3" fontId="8" fillId="0" borderId="0" xfId="42" applyNumberFormat="1" applyFont="1" applyFill="1" applyAlignment="1" applyProtection="1" quotePrefix="1">
      <alignment horizontal="right" vertical="center"/>
      <protection locked="0"/>
    </xf>
    <xf numFmtId="3" fontId="8" fillId="0" borderId="16" xfId="42" applyNumberFormat="1" applyFont="1" applyFill="1" applyBorder="1" applyAlignment="1" applyProtection="1">
      <alignment horizontal="right" vertical="center"/>
      <protection locked="0"/>
    </xf>
    <xf numFmtId="3" fontId="8" fillId="0" borderId="16" xfId="57" applyNumberFormat="1" applyFont="1" applyFill="1" applyBorder="1" applyAlignment="1" applyProtection="1">
      <alignment horizontal="right" vertical="center"/>
      <protection locked="0"/>
    </xf>
    <xf numFmtId="3" fontId="8" fillId="0" borderId="0" xfId="57" applyNumberFormat="1" applyFont="1" applyFill="1" applyBorder="1" applyAlignment="1" applyProtection="1" quotePrefix="1">
      <alignment horizontal="right" vertical="center"/>
      <protection locked="0"/>
    </xf>
    <xf numFmtId="3" fontId="8" fillId="0" borderId="0" xfId="42" applyNumberFormat="1" applyFont="1" applyFill="1" applyBorder="1" applyAlignment="1" applyProtection="1" quotePrefix="1">
      <alignment horizontal="right" vertical="center"/>
      <protection locked="0"/>
    </xf>
    <xf numFmtId="3" fontId="8" fillId="0" borderId="12" xfId="57" applyNumberFormat="1" applyFont="1" applyFill="1" applyBorder="1" applyAlignment="1" applyProtection="1">
      <alignment horizontal="right" vertical="center"/>
      <protection locked="0"/>
    </xf>
    <xf numFmtId="3" fontId="8" fillId="0" borderId="12" xfId="42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vertical="center"/>
    </xf>
    <xf numFmtId="0" fontId="8" fillId="0" borderId="0" xfId="57" applyFont="1" applyFill="1" applyBorder="1" applyAlignment="1" applyProtection="1">
      <alignment horizontal="left" vertical="center" indent="2"/>
      <protection locked="0"/>
    </xf>
    <xf numFmtId="0" fontId="8" fillId="0" borderId="16" xfId="57" applyFont="1" applyFill="1" applyBorder="1" applyAlignment="1" applyProtection="1">
      <alignment horizontal="left" vertical="center" indent="2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/>
    </xf>
    <xf numFmtId="3" fontId="4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8" fillId="0" borderId="0" xfId="57" applyFont="1" applyFill="1" applyBorder="1" applyAlignment="1" applyProtection="1">
      <alignment horizontal="centerContinuous" vertical="center"/>
      <protection locked="0"/>
    </xf>
    <xf numFmtId="0" fontId="8" fillId="0" borderId="12" xfId="57" applyFont="1" applyBorder="1" applyAlignment="1">
      <alignment horizontal="center" vertical="center"/>
      <protection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4" fillId="0" borderId="13" xfId="0" applyNumberFormat="1" applyFont="1" applyFill="1" applyBorder="1" applyAlignment="1" applyProtection="1" quotePrefix="1">
      <alignment horizontal="right" vertical="center"/>
      <protection/>
    </xf>
    <xf numFmtId="1" fontId="6" fillId="0" borderId="12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right" vertical="center"/>
      <protection/>
    </xf>
    <xf numFmtId="1" fontId="6" fillId="0" borderId="12" xfId="0" applyNumberFormat="1" applyFont="1" applyFill="1" applyBorder="1" applyAlignment="1">
      <alignment horizontal="left" vertical="center"/>
    </xf>
    <xf numFmtId="37" fontId="6" fillId="0" borderId="0" xfId="0" applyNumberFormat="1" applyFont="1" applyFill="1" applyAlignment="1" applyProtection="1">
      <alignment horizontal="left"/>
      <protection locked="0"/>
    </xf>
    <xf numFmtId="37" fontId="6" fillId="0" borderId="0" xfId="0" applyNumberFormat="1" applyFont="1" applyFill="1" applyAlignment="1" applyProtection="1" quotePrefix="1">
      <alignment horizontal="left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6" fillId="0" borderId="10" xfId="0" applyNumberFormat="1" applyFont="1" applyFill="1" applyBorder="1" applyAlignment="1" applyProtection="1">
      <alignment horizontal="left"/>
      <protection locked="0"/>
    </xf>
    <xf numFmtId="3" fontId="6" fillId="0" borderId="10" xfId="0" applyNumberFormat="1" applyFont="1" applyFill="1" applyBorder="1" applyAlignment="1" applyProtection="1" quotePrefix="1">
      <alignment horizontal="left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indent="2"/>
      <protection/>
    </xf>
    <xf numFmtId="49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37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7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 applyProtection="1" quotePrefix="1">
      <alignment horizontal="left" vertical="center"/>
      <protection locked="0"/>
    </xf>
    <xf numFmtId="0" fontId="4" fillId="0" borderId="16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/>
    </xf>
    <xf numFmtId="0" fontId="9" fillId="0" borderId="0" xfId="57" applyFont="1" applyFill="1" applyBorder="1" applyAlignment="1" applyProtection="1">
      <alignment horizontal="left" vertical="center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57" applyFont="1" applyFill="1" applyBorder="1" applyAlignment="1" applyProtection="1">
      <alignment horizontal="left" vertical="center"/>
      <protection locked="0"/>
    </xf>
    <xf numFmtId="0" fontId="4" fillId="0" borderId="0" xfId="57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57" applyFont="1" applyFill="1" applyAlignment="1" applyProtection="1">
      <alignment horizontal="center" vertical="center"/>
      <protection locked="0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49" fontId="8" fillId="0" borderId="16" xfId="57" applyNumberFormat="1" applyFont="1" applyFill="1" applyBorder="1" applyAlignment="1" applyProtection="1">
      <alignment horizontal="left" vertical="center"/>
      <protection locked="0"/>
    </xf>
    <xf numFmtId="0" fontId="8" fillId="0" borderId="12" xfId="57" applyFont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3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37" fontId="4" fillId="0" borderId="0" xfId="0" applyNumberFormat="1" applyFont="1" applyFill="1" applyBorder="1" applyAlignment="1" applyProtection="1">
      <alignment horizontal="center" vertical="center"/>
      <protection locked="0"/>
    </xf>
    <xf numFmtId="37" fontId="6" fillId="0" borderId="14" xfId="0" applyNumberFormat="1" applyFont="1" applyFill="1" applyBorder="1" applyAlignment="1" applyProtection="1">
      <alignment horizontal="left" vertical="center"/>
      <protection locked="0"/>
    </xf>
    <xf numFmtId="37" fontId="6" fillId="0" borderId="0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sed beryllium trade table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J14" sqref="J14"/>
    </sheetView>
  </sheetViews>
  <sheetFormatPr defaultColWidth="9.140625" defaultRowHeight="12"/>
  <cols>
    <col min="1" max="1" width="18.8515625" style="0" customWidth="1"/>
    <col min="2" max="2" width="14.00390625" style="0" bestFit="1" customWidth="1"/>
  </cols>
  <sheetData>
    <row r="1" spans="1:2" ht="12">
      <c r="A1" s="128"/>
      <c r="B1" s="128"/>
    </row>
    <row r="2" spans="1:2" ht="12">
      <c r="A2" s="128"/>
      <c r="B2" s="128"/>
    </row>
    <row r="3" spans="1:2" ht="12">
      <c r="A3" s="128"/>
      <c r="B3" s="128"/>
    </row>
    <row r="4" spans="1:2" ht="12">
      <c r="A4" s="128"/>
      <c r="B4" s="128"/>
    </row>
    <row r="5" spans="1:2" ht="12.75">
      <c r="A5" s="129"/>
      <c r="B5" s="128"/>
    </row>
    <row r="6" spans="1:2" ht="11.25">
      <c r="A6" s="128"/>
      <c r="B6" s="128"/>
    </row>
    <row r="7" spans="1:2" ht="12.75">
      <c r="A7" s="130" t="s">
        <v>108</v>
      </c>
      <c r="B7" s="128"/>
    </row>
    <row r="8" spans="1:2" ht="12.75">
      <c r="A8" s="131" t="s">
        <v>109</v>
      </c>
      <c r="B8" s="128"/>
    </row>
    <row r="9" spans="1:2" ht="12.75">
      <c r="A9" s="131"/>
      <c r="B9" s="128"/>
    </row>
    <row r="10" spans="1:2" ht="12.75">
      <c r="A10" s="131"/>
      <c r="B10" s="128"/>
    </row>
    <row r="11" spans="1:2" ht="12.75">
      <c r="A11" s="131"/>
      <c r="B11" s="128"/>
    </row>
    <row r="12" spans="1:2" ht="12.75">
      <c r="A12" s="131"/>
      <c r="B12" s="128"/>
    </row>
    <row r="13" spans="1:2" ht="12.75">
      <c r="A13" s="131"/>
      <c r="B13" s="128"/>
    </row>
    <row r="14" spans="1:2" ht="12.75">
      <c r="A14" s="131"/>
      <c r="B14" s="128"/>
    </row>
    <row r="15" spans="1:2" ht="12.75">
      <c r="A15" s="131"/>
      <c r="B15" s="128"/>
    </row>
    <row r="16" spans="1:2" ht="12.75">
      <c r="A16" s="131" t="s">
        <v>106</v>
      </c>
      <c r="B16" s="128"/>
    </row>
    <row r="17" spans="1:2" ht="11.25">
      <c r="A17" s="128"/>
      <c r="B17" s="128"/>
    </row>
    <row r="18" spans="1:2" ht="11.25">
      <c r="A18" s="133" t="s">
        <v>112</v>
      </c>
      <c r="B18" s="132"/>
    </row>
    <row r="19" spans="1:2" ht="11.25" hidden="1">
      <c r="A19" s="128" t="s">
        <v>107</v>
      </c>
      <c r="B19" s="132"/>
    </row>
    <row r="20" spans="1:2" ht="11.25">
      <c r="A20" s="128"/>
      <c r="B20" s="132"/>
    </row>
    <row r="21" spans="1:2" ht="11.25">
      <c r="A21" s="128"/>
      <c r="B21" s="128"/>
    </row>
    <row r="22" spans="1:2" ht="11.25">
      <c r="A22" s="128" t="s">
        <v>110</v>
      </c>
      <c r="B22" s="134" t="s">
        <v>111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60730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15" zoomScaleNormal="115" zoomScalePageLayoutView="0" workbookViewId="0" topLeftCell="A1">
      <selection activeCell="A1" sqref="A1:K1"/>
    </sheetView>
  </sheetViews>
  <sheetFormatPr defaultColWidth="9.140625" defaultRowHeight="12" customHeight="1"/>
  <cols>
    <col min="1" max="1" width="33.28125" style="0" bestFit="1" customWidth="1"/>
    <col min="2" max="2" width="1.8515625" style="0" customWidth="1"/>
    <col min="3" max="3" width="6.7109375" style="0" bestFit="1" customWidth="1"/>
    <col min="4" max="4" width="1.8515625" style="0" customWidth="1"/>
    <col min="5" max="5" width="6.710937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6.7109375" style="0" bestFit="1" customWidth="1"/>
    <col min="10" max="10" width="1.8515625" style="0" customWidth="1"/>
    <col min="11" max="11" width="6.8515625" style="0" customWidth="1"/>
    <col min="13" max="13" width="12.140625" style="0" bestFit="1" customWidth="1"/>
  </cols>
  <sheetData>
    <row r="1" spans="1:11" ht="11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1.25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1.2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1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1.2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1.25" customHeight="1">
      <c r="A6" s="14"/>
      <c r="B6" s="14"/>
      <c r="C6" s="87">
        <v>2008</v>
      </c>
      <c r="D6" s="88"/>
      <c r="E6" s="87">
        <v>2009</v>
      </c>
      <c r="F6" s="104"/>
      <c r="G6" s="87">
        <v>2010</v>
      </c>
      <c r="H6" s="104"/>
      <c r="I6" s="87">
        <v>2011</v>
      </c>
      <c r="J6" s="104"/>
      <c r="K6" s="87">
        <v>2012</v>
      </c>
    </row>
    <row r="7" spans="1:11" ht="11.25" customHeight="1">
      <c r="A7" s="2" t="s">
        <v>2</v>
      </c>
      <c r="B7" s="2"/>
      <c r="C7" s="4"/>
      <c r="D7" s="5"/>
      <c r="E7" s="4"/>
      <c r="F7" s="15"/>
      <c r="G7" s="15"/>
      <c r="H7" s="15"/>
      <c r="I7" s="15"/>
      <c r="J7" s="15"/>
      <c r="K7" s="15"/>
    </row>
    <row r="8" spans="1:11" ht="12" customHeight="1">
      <c r="A8" s="6" t="s">
        <v>29</v>
      </c>
      <c r="B8" s="7"/>
      <c r="C8" s="17">
        <v>175</v>
      </c>
      <c r="D8" s="17"/>
      <c r="E8" s="17">
        <v>120</v>
      </c>
      <c r="F8" s="93"/>
      <c r="G8" s="93">
        <f>SUM(4464*0.04)+1</f>
        <v>179.56</v>
      </c>
      <c r="H8" s="93"/>
      <c r="I8" s="94">
        <f>SUM(5918*0.04)-2</f>
        <v>234.72</v>
      </c>
      <c r="J8" s="93"/>
      <c r="K8" s="94">
        <f>SUM(5566*0.04)+2</f>
        <v>224.64000000000001</v>
      </c>
    </row>
    <row r="9" spans="1:11" ht="12" customHeight="1">
      <c r="A9" s="6" t="s">
        <v>30</v>
      </c>
      <c r="B9" s="7"/>
      <c r="C9" s="9" t="s">
        <v>3</v>
      </c>
      <c r="D9" s="10"/>
      <c r="E9" s="9">
        <v>1</v>
      </c>
      <c r="F9" s="105"/>
      <c r="G9" s="81">
        <f>SUM(4533*0.001)</f>
        <v>4.533</v>
      </c>
      <c r="H9" s="105"/>
      <c r="I9" s="85">
        <f>SUM(5684*0.001)</f>
        <v>5.684</v>
      </c>
      <c r="J9" s="105"/>
      <c r="K9" s="85">
        <f>SUM(12049*0.001)</f>
        <v>12.049</v>
      </c>
    </row>
    <row r="10" spans="1:11" ht="12" customHeight="1">
      <c r="A10" s="6" t="s">
        <v>31</v>
      </c>
      <c r="B10" s="7"/>
      <c r="C10" s="17">
        <v>220</v>
      </c>
      <c r="D10" s="17"/>
      <c r="E10" s="17">
        <v>150</v>
      </c>
      <c r="F10" s="81"/>
      <c r="G10" s="82">
        <f>SUM(660+4875*0.907185)*0.04-3</f>
        <v>200.30107500000003</v>
      </c>
      <c r="H10" s="81"/>
      <c r="I10" s="82">
        <f>SUM(239+6570*0.907185)*0.04+2</f>
        <v>249.968218</v>
      </c>
      <c r="J10" s="81"/>
      <c r="K10" s="82">
        <f>SUM(67+6106*0.907185)*0.04-4</f>
        <v>220.25086439999998</v>
      </c>
    </row>
    <row r="11" spans="1:11" s="1" customFormat="1" ht="11.25" customHeight="1">
      <c r="A11" s="6" t="s">
        <v>21</v>
      </c>
      <c r="B11" s="11"/>
      <c r="C11" s="77"/>
      <c r="D11" s="77"/>
      <c r="E11" s="77"/>
      <c r="F11" s="83"/>
      <c r="G11" s="83"/>
      <c r="H11" s="83"/>
      <c r="I11" s="83"/>
      <c r="J11" s="83"/>
      <c r="K11" s="83"/>
    </row>
    <row r="12" spans="1:11" s="1" customFormat="1" ht="12" customHeight="1">
      <c r="A12" s="109" t="s">
        <v>91</v>
      </c>
      <c r="B12" s="7"/>
      <c r="C12" s="9">
        <v>60</v>
      </c>
      <c r="D12" s="8"/>
      <c r="E12" s="9">
        <v>30</v>
      </c>
      <c r="F12" s="106"/>
      <c r="G12" s="84">
        <f>SUM(140+280*0.907185)*0.04-1</f>
        <v>14.760472</v>
      </c>
      <c r="H12" s="106"/>
      <c r="I12" s="84">
        <f>SUM(35+233*0.907185)*0.04</f>
        <v>9.854964200000001</v>
      </c>
      <c r="J12" s="106"/>
      <c r="K12" s="84">
        <f>SUM(114+262*0.907185)*0.04+1</f>
        <v>15.0672988</v>
      </c>
    </row>
    <row r="13" spans="1:11" s="1" customFormat="1" ht="12" customHeight="1">
      <c r="A13" s="109" t="s">
        <v>92</v>
      </c>
      <c r="B13" s="12"/>
      <c r="C13" s="13" t="s">
        <v>28</v>
      </c>
      <c r="D13" s="3"/>
      <c r="E13" s="13" t="s">
        <v>28</v>
      </c>
      <c r="F13" s="107"/>
      <c r="G13" s="13" t="s">
        <v>28</v>
      </c>
      <c r="H13" s="108"/>
      <c r="I13" s="13" t="s">
        <v>28</v>
      </c>
      <c r="J13" s="107"/>
      <c r="K13" s="13" t="s">
        <v>28</v>
      </c>
    </row>
    <row r="14" spans="1:11" s="1" customFormat="1" ht="12" customHeight="1">
      <c r="A14" s="2" t="s">
        <v>32</v>
      </c>
      <c r="B14" s="14"/>
      <c r="C14" s="95">
        <f>4936*0.04</f>
        <v>197.44</v>
      </c>
      <c r="D14" s="96"/>
      <c r="E14" s="97">
        <f>3588*0.04</f>
        <v>143.52</v>
      </c>
      <c r="F14" s="84"/>
      <c r="G14" s="84">
        <f>5088*0.04</f>
        <v>203.52</v>
      </c>
      <c r="H14" s="98"/>
      <c r="I14" s="86">
        <f>SUM(6543*0.04)</f>
        <v>261.72</v>
      </c>
      <c r="J14" s="98" t="s">
        <v>59</v>
      </c>
      <c r="K14" s="86">
        <f>SUM(6145*0.04)</f>
        <v>245.8</v>
      </c>
    </row>
    <row r="15" spans="1:11" s="1" customFormat="1" ht="11.25" customHeight="1">
      <c r="A15" s="142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s="1" customFormat="1" ht="11.25" customHeight="1">
      <c r="A16" s="143" t="s">
        <v>33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s="1" customFormat="1" ht="11.25" customHeight="1">
      <c r="A17" s="144" t="s">
        <v>34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s="1" customFormat="1" ht="11.25" customHeight="1">
      <c r="A18" s="144" t="s">
        <v>35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s="1" customFormat="1" ht="11.25" customHeight="1">
      <c r="A19" s="141" t="s">
        <v>93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1.25" customHeight="1">
      <c r="A20" s="139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/>
  <mergeCells count="11">
    <mergeCell ref="A18:K18"/>
    <mergeCell ref="A3:K3"/>
    <mergeCell ref="A5:K5"/>
    <mergeCell ref="A20:K20"/>
    <mergeCell ref="A19:K19"/>
    <mergeCell ref="A2:K2"/>
    <mergeCell ref="A1:K1"/>
    <mergeCell ref="A4:K4"/>
    <mergeCell ref="A15:K15"/>
    <mergeCell ref="A16:K16"/>
    <mergeCell ref="A17:K17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:J1"/>
    </sheetView>
  </sheetViews>
  <sheetFormatPr defaultColWidth="9.140625" defaultRowHeight="12" customHeight="1"/>
  <cols>
    <col min="1" max="1" width="17.421875" style="15" bestFit="1" customWidth="1"/>
    <col min="2" max="2" width="1.8515625" style="15" customWidth="1"/>
    <col min="3" max="3" width="8.28125" style="15" bestFit="1" customWidth="1"/>
    <col min="4" max="4" width="1.8515625" style="15" customWidth="1"/>
    <col min="5" max="5" width="9.00390625" style="15" bestFit="1" customWidth="1"/>
    <col min="6" max="6" width="1.8515625" style="15" customWidth="1"/>
    <col min="7" max="7" width="8.28125" style="15" bestFit="1" customWidth="1"/>
    <col min="8" max="8" width="1.8515625" style="15" customWidth="1"/>
    <col min="9" max="9" width="11.8515625" style="15" bestFit="1" customWidth="1"/>
    <col min="10" max="10" width="1.8515625" style="15" customWidth="1"/>
    <col min="11" max="16384" width="9.28125" style="15" customWidth="1"/>
  </cols>
  <sheetData>
    <row r="1" spans="1:10" ht="11.25" customHeight="1">
      <c r="A1" s="153" t="s">
        <v>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.2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1.25" customHeight="1">
      <c r="A3" s="154" t="s">
        <v>74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1.25" customHeight="1">
      <c r="A4" s="154"/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1.25" customHeight="1">
      <c r="A5" s="154" t="s">
        <v>20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1.25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</row>
    <row r="7" spans="1:9" ht="11.25" customHeight="1">
      <c r="A7" s="36"/>
      <c r="B7" s="36"/>
      <c r="C7" s="37"/>
      <c r="D7" s="36"/>
      <c r="E7" s="36"/>
      <c r="F7" s="36"/>
      <c r="G7" s="38" t="s">
        <v>22</v>
      </c>
      <c r="H7" s="39"/>
      <c r="I7" s="38" t="s">
        <v>7</v>
      </c>
    </row>
    <row r="8" spans="1:10" ht="11.25" customHeight="1">
      <c r="A8" s="37"/>
      <c r="B8" s="37"/>
      <c r="C8" s="39" t="s">
        <v>5</v>
      </c>
      <c r="D8" s="37"/>
      <c r="E8" s="39" t="s">
        <v>23</v>
      </c>
      <c r="F8" s="39"/>
      <c r="G8" s="39" t="s">
        <v>24</v>
      </c>
      <c r="H8" s="39"/>
      <c r="I8" s="39" t="s">
        <v>38</v>
      </c>
      <c r="J8" s="40"/>
    </row>
    <row r="9" spans="1:10" ht="12" customHeight="1">
      <c r="A9" s="41" t="s">
        <v>6</v>
      </c>
      <c r="B9" s="42"/>
      <c r="C9" s="41" t="s">
        <v>43</v>
      </c>
      <c r="D9" s="42"/>
      <c r="E9" s="41" t="s">
        <v>44</v>
      </c>
      <c r="F9" s="41"/>
      <c r="G9" s="41" t="s">
        <v>45</v>
      </c>
      <c r="H9" s="41"/>
      <c r="I9" s="43" t="s">
        <v>39</v>
      </c>
      <c r="J9" s="44"/>
    </row>
    <row r="10" spans="1:10" ht="11.25" customHeight="1">
      <c r="A10" s="45" t="s">
        <v>25</v>
      </c>
      <c r="B10" s="46"/>
      <c r="C10" s="78" t="s">
        <v>3</v>
      </c>
      <c r="D10" s="55"/>
      <c r="E10" s="79" t="s">
        <v>28</v>
      </c>
      <c r="F10" s="55"/>
      <c r="G10" s="78" t="s">
        <v>3</v>
      </c>
      <c r="H10" s="80"/>
      <c r="I10" s="79" t="s">
        <v>28</v>
      </c>
      <c r="J10" s="57"/>
    </row>
    <row r="11" spans="1:10" ht="11.25" customHeight="1">
      <c r="A11" s="45" t="s">
        <v>9</v>
      </c>
      <c r="B11" s="46"/>
      <c r="C11" s="46"/>
      <c r="D11" s="48"/>
      <c r="E11" s="48"/>
      <c r="F11" s="48"/>
      <c r="G11" s="48"/>
      <c r="H11" s="51"/>
      <c r="I11" s="48"/>
      <c r="J11" s="50"/>
    </row>
    <row r="12" spans="1:10" ht="11.25" customHeight="1">
      <c r="A12" s="111" t="s">
        <v>94</v>
      </c>
      <c r="B12" s="46"/>
      <c r="C12" s="76">
        <f>SUM(50*0.907185)</f>
        <v>45.35925</v>
      </c>
      <c r="D12" s="52"/>
      <c r="E12" s="52">
        <f>SUM(42*0.907185)</f>
        <v>38.10177</v>
      </c>
      <c r="F12" s="52"/>
      <c r="G12" s="110" t="s">
        <v>3</v>
      </c>
      <c r="H12" s="53"/>
      <c r="I12" s="52">
        <f>SUM(91.6*0.907185)</f>
        <v>83.098146</v>
      </c>
      <c r="J12" s="49">
        <v>6</v>
      </c>
    </row>
    <row r="13" spans="1:10" ht="11.25" customHeight="1">
      <c r="A13" s="111" t="s">
        <v>95</v>
      </c>
      <c r="B13" s="46"/>
      <c r="C13" s="47" t="s">
        <v>3</v>
      </c>
      <c r="D13" s="48"/>
      <c r="E13" s="48">
        <f>SUM(7*0.907185)</f>
        <v>6.350295</v>
      </c>
      <c r="F13" s="48"/>
      <c r="G13" s="48">
        <f>52*0.907185</f>
        <v>47.17362</v>
      </c>
      <c r="H13" s="51"/>
      <c r="I13" s="48">
        <f>SUM(6.89*0.907185)</f>
        <v>6.25050465</v>
      </c>
      <c r="J13" s="50"/>
    </row>
    <row r="14" spans="1:10" ht="11.25" customHeight="1">
      <c r="A14" s="54" t="s">
        <v>17</v>
      </c>
      <c r="B14" s="46"/>
      <c r="C14" s="55">
        <f>SUM(C12:C13)</f>
        <v>45.35925</v>
      </c>
      <c r="D14" s="55"/>
      <c r="E14" s="55">
        <f>SUM(E12:E13)</f>
        <v>44.452065000000005</v>
      </c>
      <c r="F14" s="55"/>
      <c r="G14" s="55">
        <f>SUM(G12:G13)</f>
        <v>47.17362</v>
      </c>
      <c r="H14" s="56"/>
      <c r="I14" s="55">
        <f>SUM(I12:I13)</f>
        <v>89.34865065</v>
      </c>
      <c r="J14" s="57"/>
    </row>
    <row r="15" spans="1:10" ht="11.25" customHeight="1">
      <c r="A15" s="58" t="s">
        <v>26</v>
      </c>
      <c r="B15" s="42"/>
      <c r="C15" s="59">
        <f>SUM(C10,C14)</f>
        <v>45.35925</v>
      </c>
      <c r="D15" s="59"/>
      <c r="E15" s="59">
        <f>SUM(E10,E14)</f>
        <v>44.452065000000005</v>
      </c>
      <c r="F15" s="59"/>
      <c r="G15" s="59">
        <f>SUM(G10,G14)</f>
        <v>47.17362</v>
      </c>
      <c r="H15" s="60"/>
      <c r="I15" s="59">
        <f>SUM(I10,I14)</f>
        <v>89.34865065</v>
      </c>
      <c r="J15" s="61"/>
    </row>
    <row r="16" spans="1:10" ht="11.25" customHeight="1">
      <c r="A16" s="150" t="s">
        <v>37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1.25" customHeight="1">
      <c r="A17" s="146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ht="11.25" customHeight="1">
      <c r="A18" s="152" t="s">
        <v>54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1.25" customHeight="1">
      <c r="A19" s="146" t="s">
        <v>46</v>
      </c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10" ht="11.25" customHeight="1">
      <c r="A20" s="146" t="s">
        <v>47</v>
      </c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0" ht="11.25" customHeight="1">
      <c r="A21" s="145" t="s">
        <v>56</v>
      </c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ht="11.25" customHeight="1">
      <c r="A22" s="147" t="s">
        <v>75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1.25" customHeight="1">
      <c r="A23" s="145" t="s">
        <v>36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1.25" customHeight="1">
      <c r="A24" s="146" t="s">
        <v>61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1.2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0" ht="11.25" customHeight="1">
      <c r="A26" s="140" t="s">
        <v>58</v>
      </c>
      <c r="B26" s="140"/>
      <c r="C26" s="140"/>
      <c r="D26" s="140"/>
      <c r="E26" s="140"/>
      <c r="F26" s="140"/>
      <c r="G26" s="140"/>
      <c r="H26" s="140"/>
      <c r="I26" s="140"/>
      <c r="J26" s="140"/>
    </row>
  </sheetData>
  <sheetProtection/>
  <mergeCells count="17">
    <mergeCell ref="A16:J16"/>
    <mergeCell ref="A17:J17"/>
    <mergeCell ref="A19:J19"/>
    <mergeCell ref="A18:J18"/>
    <mergeCell ref="A1:J1"/>
    <mergeCell ref="A2:J2"/>
    <mergeCell ref="A5:J5"/>
    <mergeCell ref="A3:J3"/>
    <mergeCell ref="A4:J4"/>
    <mergeCell ref="A6:J6"/>
    <mergeCell ref="A23:J23"/>
    <mergeCell ref="A21:J21"/>
    <mergeCell ref="A24:J24"/>
    <mergeCell ref="A26:J26"/>
    <mergeCell ref="A22:J22"/>
    <mergeCell ref="A20:J20"/>
    <mergeCell ref="A25:J25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140625" defaultRowHeight="12" customHeight="1"/>
  <cols>
    <col min="1" max="1" width="33.8515625" style="16" customWidth="1"/>
    <col min="2" max="2" width="1.8515625" style="16" customWidth="1"/>
    <col min="3" max="3" width="10.8515625" style="16" customWidth="1"/>
    <col min="4" max="4" width="1.8515625" style="16" customWidth="1"/>
    <col min="5" max="5" width="10.00390625" style="16" customWidth="1"/>
    <col min="6" max="6" width="1.8515625" style="16" customWidth="1"/>
    <col min="7" max="7" width="10.00390625" style="16" customWidth="1"/>
    <col min="8" max="8" width="1.8515625" style="16" customWidth="1"/>
    <col min="9" max="9" width="10.8515625" style="16" customWidth="1"/>
    <col min="10" max="10" width="1.8515625" style="16" customWidth="1"/>
    <col min="11" max="11" width="10.00390625" style="16" customWidth="1"/>
    <col min="12" max="12" width="1.8515625" style="16" customWidth="1"/>
    <col min="13" max="13" width="10.00390625" style="16" customWidth="1"/>
    <col min="14" max="14" width="1.8515625" style="16" customWidth="1"/>
    <col min="15" max="15" width="53.421875" style="16" bestFit="1" customWidth="1"/>
    <col min="16" max="16384" width="9.28125" style="16" customWidth="1"/>
  </cols>
  <sheetData>
    <row r="1" spans="1:15" ht="11.25" customHeight="1">
      <c r="A1" s="163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1.25" customHeight="1">
      <c r="A2" s="163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1.25" customHeight="1">
      <c r="A3" s="16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1.25" customHeight="1">
      <c r="A4" s="20"/>
      <c r="B4" s="20"/>
      <c r="C4" s="164">
        <v>2011</v>
      </c>
      <c r="D4" s="164"/>
      <c r="E4" s="164"/>
      <c r="F4" s="164"/>
      <c r="G4" s="164"/>
      <c r="H4" s="89"/>
      <c r="I4" s="164">
        <v>2012</v>
      </c>
      <c r="J4" s="164"/>
      <c r="K4" s="164"/>
      <c r="L4" s="164"/>
      <c r="M4" s="164"/>
      <c r="N4" s="21"/>
      <c r="O4" s="64"/>
    </row>
    <row r="5" spans="1:15" ht="12" customHeight="1">
      <c r="A5" s="63"/>
      <c r="B5" s="18"/>
      <c r="C5" s="64" t="s">
        <v>13</v>
      </c>
      <c r="D5" s="19"/>
      <c r="E5" s="64" t="s">
        <v>49</v>
      </c>
      <c r="F5" s="19"/>
      <c r="G5" s="19" t="s">
        <v>11</v>
      </c>
      <c r="H5" s="20"/>
      <c r="I5" s="64" t="s">
        <v>13</v>
      </c>
      <c r="J5" s="19"/>
      <c r="K5" s="64" t="s">
        <v>49</v>
      </c>
      <c r="L5" s="19"/>
      <c r="M5" s="19" t="s">
        <v>11</v>
      </c>
      <c r="N5" s="21"/>
      <c r="O5" s="63"/>
    </row>
    <row r="6" spans="1:15" ht="11.25" customHeight="1">
      <c r="A6" s="90" t="s">
        <v>12</v>
      </c>
      <c r="B6" s="91"/>
      <c r="C6" s="91" t="s">
        <v>14</v>
      </c>
      <c r="D6" s="91"/>
      <c r="E6" s="91" t="s">
        <v>14</v>
      </c>
      <c r="F6" s="91"/>
      <c r="G6" s="91" t="s">
        <v>19</v>
      </c>
      <c r="H6" s="92"/>
      <c r="I6" s="91" t="s">
        <v>14</v>
      </c>
      <c r="J6" s="91"/>
      <c r="K6" s="91" t="s">
        <v>14</v>
      </c>
      <c r="L6" s="91"/>
      <c r="M6" s="91" t="s">
        <v>19</v>
      </c>
      <c r="N6" s="91"/>
      <c r="O6" s="90" t="s">
        <v>63</v>
      </c>
    </row>
    <row r="7" spans="1:15" ht="11.25" customHeight="1">
      <c r="A7" s="65" t="s">
        <v>15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1"/>
    </row>
    <row r="8" spans="1:15" ht="12" customHeight="1">
      <c r="A8" s="62" t="s">
        <v>50</v>
      </c>
      <c r="B8" s="21"/>
      <c r="C8" s="24">
        <v>2880</v>
      </c>
      <c r="D8" s="24"/>
      <c r="E8" s="24">
        <v>2880</v>
      </c>
      <c r="F8" s="24"/>
      <c r="G8" s="25">
        <v>116</v>
      </c>
      <c r="H8" s="22"/>
      <c r="I8" s="24">
        <v>23300</v>
      </c>
      <c r="J8" s="24"/>
      <c r="K8" s="24">
        <v>23300</v>
      </c>
      <c r="L8" s="24"/>
      <c r="M8" s="25">
        <v>1030</v>
      </c>
      <c r="N8" s="24"/>
      <c r="O8" s="26" t="s">
        <v>64</v>
      </c>
    </row>
    <row r="9" spans="1:15" ht="11.25" customHeight="1">
      <c r="A9" s="23" t="s">
        <v>16</v>
      </c>
      <c r="B9" s="21"/>
      <c r="C9" s="66">
        <v>2200</v>
      </c>
      <c r="D9" s="24"/>
      <c r="E9" s="66">
        <v>2200</v>
      </c>
      <c r="F9" s="24"/>
      <c r="G9" s="66">
        <v>184</v>
      </c>
      <c r="H9" s="22"/>
      <c r="I9" s="66">
        <v>9990</v>
      </c>
      <c r="J9" s="24"/>
      <c r="K9" s="66">
        <v>9990</v>
      </c>
      <c r="L9" s="24"/>
      <c r="M9" s="66">
        <v>1520</v>
      </c>
      <c r="N9" s="24"/>
      <c r="O9" s="26" t="s">
        <v>65</v>
      </c>
    </row>
    <row r="10" spans="1:15" ht="12" customHeight="1">
      <c r="A10" s="23" t="s">
        <v>51</v>
      </c>
      <c r="B10" s="21"/>
      <c r="C10" s="24">
        <v>16100</v>
      </c>
      <c r="D10" s="22"/>
      <c r="E10" s="24">
        <v>16100</v>
      </c>
      <c r="F10" s="22"/>
      <c r="G10" s="24">
        <v>14600</v>
      </c>
      <c r="H10" s="22"/>
      <c r="I10" s="24">
        <v>21600</v>
      </c>
      <c r="J10" s="22"/>
      <c r="K10" s="24">
        <v>21600</v>
      </c>
      <c r="L10" s="22"/>
      <c r="M10" s="24">
        <v>20300</v>
      </c>
      <c r="N10" s="22"/>
      <c r="O10" s="26" t="s">
        <v>76</v>
      </c>
    </row>
    <row r="11" spans="1:15" ht="11.25" customHeight="1">
      <c r="A11" s="74" t="s">
        <v>17</v>
      </c>
      <c r="B11" s="21"/>
      <c r="C11" s="67">
        <v>21200</v>
      </c>
      <c r="D11" s="68"/>
      <c r="E11" s="67">
        <v>21200</v>
      </c>
      <c r="F11" s="68"/>
      <c r="G11" s="67">
        <v>14900</v>
      </c>
      <c r="H11" s="68"/>
      <c r="I11" s="67">
        <v>55000</v>
      </c>
      <c r="J11" s="68"/>
      <c r="K11" s="67">
        <v>55000</v>
      </c>
      <c r="L11" s="68"/>
      <c r="M11" s="67">
        <v>22800</v>
      </c>
      <c r="N11" s="32"/>
      <c r="O11" s="26" t="s">
        <v>66</v>
      </c>
    </row>
    <row r="12" spans="1:15" ht="11.25" customHeight="1">
      <c r="A12" s="65" t="s">
        <v>57</v>
      </c>
      <c r="B12" s="21"/>
      <c r="C12" s="27"/>
      <c r="D12" s="27"/>
      <c r="E12" s="27"/>
      <c r="F12" s="27"/>
      <c r="G12" s="28"/>
      <c r="H12" s="29"/>
      <c r="I12" s="27"/>
      <c r="J12" s="27"/>
      <c r="K12" s="27"/>
      <c r="L12" s="27"/>
      <c r="M12" s="28"/>
      <c r="N12" s="30"/>
      <c r="O12" s="21"/>
    </row>
    <row r="13" spans="1:15" ht="11.25" customHeight="1">
      <c r="A13" s="23" t="s">
        <v>27</v>
      </c>
      <c r="B13" s="20"/>
      <c r="C13" s="69">
        <v>142000</v>
      </c>
      <c r="D13" s="33"/>
      <c r="E13" s="69">
        <v>5680</v>
      </c>
      <c r="F13" s="33"/>
      <c r="G13" s="70">
        <v>180</v>
      </c>
      <c r="H13" s="33"/>
      <c r="I13" s="69">
        <v>301000</v>
      </c>
      <c r="J13" s="33"/>
      <c r="K13" s="69">
        <v>12000</v>
      </c>
      <c r="L13" s="33"/>
      <c r="M13" s="70">
        <v>584</v>
      </c>
      <c r="N13" s="35"/>
      <c r="O13" s="31" t="s">
        <v>67</v>
      </c>
    </row>
    <row r="14" spans="1:15" ht="11.25" customHeight="1">
      <c r="A14" s="23" t="s">
        <v>18</v>
      </c>
      <c r="B14" s="20"/>
      <c r="C14" s="69">
        <v>531</v>
      </c>
      <c r="D14" s="33"/>
      <c r="E14" s="73">
        <v>191.16</v>
      </c>
      <c r="F14" s="33"/>
      <c r="G14" s="70">
        <v>9</v>
      </c>
      <c r="H14" s="33"/>
      <c r="I14" s="69">
        <v>49600</v>
      </c>
      <c r="J14" s="33"/>
      <c r="K14" s="73">
        <v>17900</v>
      </c>
      <c r="L14" s="33"/>
      <c r="M14" s="70">
        <v>549</v>
      </c>
      <c r="N14" s="35"/>
      <c r="O14" s="31" t="s">
        <v>68</v>
      </c>
    </row>
    <row r="15" spans="1:15" ht="12" customHeight="1">
      <c r="A15" s="23" t="s">
        <v>50</v>
      </c>
      <c r="B15" s="20"/>
      <c r="C15" s="69" t="s">
        <v>3</v>
      </c>
      <c r="D15" s="33"/>
      <c r="E15" s="69" t="s">
        <v>3</v>
      </c>
      <c r="F15" s="33"/>
      <c r="G15" s="70" t="s">
        <v>3</v>
      </c>
      <c r="H15" s="33"/>
      <c r="I15" s="69">
        <v>2660</v>
      </c>
      <c r="J15" s="33"/>
      <c r="K15" s="69">
        <v>2660</v>
      </c>
      <c r="L15" s="33"/>
      <c r="M15" s="70">
        <v>539</v>
      </c>
      <c r="N15" s="35"/>
      <c r="O15" s="26" t="s">
        <v>69</v>
      </c>
    </row>
    <row r="16" spans="1:15" ht="11.25" customHeight="1">
      <c r="A16" s="23" t="s">
        <v>16</v>
      </c>
      <c r="B16" s="20"/>
      <c r="C16" s="32">
        <v>13200</v>
      </c>
      <c r="D16" s="33"/>
      <c r="E16" s="32">
        <v>13200</v>
      </c>
      <c r="F16" s="33"/>
      <c r="G16" s="34">
        <v>245</v>
      </c>
      <c r="H16" s="33"/>
      <c r="I16" s="32">
        <v>11200</v>
      </c>
      <c r="J16" s="33"/>
      <c r="K16" s="32">
        <v>11200</v>
      </c>
      <c r="L16" s="33"/>
      <c r="M16" s="34">
        <v>343</v>
      </c>
      <c r="N16" s="35"/>
      <c r="O16" s="26" t="s">
        <v>70</v>
      </c>
    </row>
    <row r="17" spans="1:15" ht="12" customHeight="1">
      <c r="A17" s="62" t="s">
        <v>51</v>
      </c>
      <c r="B17" s="21"/>
      <c r="C17" s="34">
        <v>33600</v>
      </c>
      <c r="D17" s="32"/>
      <c r="E17" s="34">
        <v>33600</v>
      </c>
      <c r="F17" s="32"/>
      <c r="G17" s="34">
        <v>4490</v>
      </c>
      <c r="H17" s="32"/>
      <c r="I17" s="34">
        <v>28100</v>
      </c>
      <c r="J17" s="32"/>
      <c r="K17" s="34">
        <v>28100</v>
      </c>
      <c r="L17" s="32"/>
      <c r="M17" s="34">
        <v>2640</v>
      </c>
      <c r="N17" s="30"/>
      <c r="O17" s="26" t="s">
        <v>71</v>
      </c>
    </row>
    <row r="18" spans="1:15" ht="11.25" customHeight="1">
      <c r="A18" s="62" t="s">
        <v>8</v>
      </c>
      <c r="B18" s="20"/>
      <c r="C18" s="32">
        <v>792000</v>
      </c>
      <c r="D18" s="32"/>
      <c r="E18" s="32">
        <v>31700</v>
      </c>
      <c r="F18" s="32"/>
      <c r="G18" s="34">
        <v>14200</v>
      </c>
      <c r="H18" s="32"/>
      <c r="I18" s="32">
        <v>485000</v>
      </c>
      <c r="J18" s="32"/>
      <c r="K18" s="32">
        <v>19400</v>
      </c>
      <c r="L18" s="32"/>
      <c r="M18" s="34">
        <v>8740</v>
      </c>
      <c r="N18" s="35"/>
      <c r="O18" s="31" t="s">
        <v>72</v>
      </c>
    </row>
    <row r="19" spans="1:15" ht="11.25" customHeight="1">
      <c r="A19" s="62" t="s">
        <v>40</v>
      </c>
      <c r="B19" s="20"/>
      <c r="C19" s="71">
        <v>511000</v>
      </c>
      <c r="D19" s="71"/>
      <c r="E19" s="71">
        <v>7660</v>
      </c>
      <c r="F19" s="71"/>
      <c r="G19" s="72">
        <v>7010</v>
      </c>
      <c r="H19" s="71"/>
      <c r="I19" s="71">
        <v>558000</v>
      </c>
      <c r="J19" s="71"/>
      <c r="K19" s="71">
        <v>8370</v>
      </c>
      <c r="L19" s="71"/>
      <c r="M19" s="72">
        <v>9570</v>
      </c>
      <c r="N19" s="35"/>
      <c r="O19" s="31" t="s">
        <v>48</v>
      </c>
    </row>
    <row r="20" spans="1:15" ht="11.25" customHeight="1">
      <c r="A20" s="75" t="s">
        <v>17</v>
      </c>
      <c r="B20" s="20"/>
      <c r="C20" s="34">
        <v>1490000</v>
      </c>
      <c r="D20" s="32"/>
      <c r="E20" s="34">
        <v>92000</v>
      </c>
      <c r="F20" s="32"/>
      <c r="G20" s="34">
        <v>26100</v>
      </c>
      <c r="H20" s="32"/>
      <c r="I20" s="34">
        <v>1440000</v>
      </c>
      <c r="J20" s="32"/>
      <c r="K20" s="34">
        <v>99700</v>
      </c>
      <c r="L20" s="32"/>
      <c r="M20" s="34">
        <v>23000</v>
      </c>
      <c r="N20" s="35"/>
      <c r="O20" s="20" t="s">
        <v>73</v>
      </c>
    </row>
    <row r="21" spans="1:15" ht="11.25" customHeight="1">
      <c r="A21" s="165" t="s">
        <v>37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1:15" ht="11.25" customHeight="1">
      <c r="A22" s="157" t="s">
        <v>42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ht="11.25" customHeight="1">
      <c r="A23" s="161" t="s">
        <v>52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15" ht="11.25" customHeight="1">
      <c r="A24" s="160" t="s">
        <v>62</v>
      </c>
      <c r="B24" s="160"/>
      <c r="C24" s="160"/>
      <c r="D24" s="160"/>
      <c r="E24" s="160"/>
      <c r="F24" s="16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1.25" customHeight="1">
      <c r="A25" s="157" t="s">
        <v>102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1:15" ht="11.25" customHeight="1">
      <c r="A26" s="157" t="s">
        <v>103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ht="11.25" customHeight="1">
      <c r="A27" s="157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1:15" ht="11.25" customHeight="1">
      <c r="A28" s="158" t="s">
        <v>104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</sheetData>
  <sheetProtection/>
  <mergeCells count="13">
    <mergeCell ref="A1:O1"/>
    <mergeCell ref="A2:O2"/>
    <mergeCell ref="C4:G4"/>
    <mergeCell ref="I4:M4"/>
    <mergeCell ref="A21:O21"/>
    <mergeCell ref="A3:O3"/>
    <mergeCell ref="A25:O25"/>
    <mergeCell ref="A26:O26"/>
    <mergeCell ref="A28:O28"/>
    <mergeCell ref="A27:O27"/>
    <mergeCell ref="A22:O22"/>
    <mergeCell ref="A24:O24"/>
    <mergeCell ref="A23:O23"/>
  </mergeCells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38.8515625" style="0" customWidth="1"/>
    <col min="2" max="2" width="1.8515625" style="0" customWidth="1"/>
    <col min="3" max="3" width="10.8515625" style="0" customWidth="1"/>
    <col min="4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1.8515625" style="0" customWidth="1"/>
    <col min="9" max="9" width="10.8515625" style="0" customWidth="1"/>
    <col min="10" max="10" width="1.8515625" style="0" customWidth="1"/>
    <col min="11" max="11" width="10.8515625" style="0" customWidth="1"/>
    <col min="12" max="12" width="1.7109375" style="0" customWidth="1"/>
  </cols>
  <sheetData>
    <row r="1" spans="1:12" ht="11.25" customHeight="1">
      <c r="A1" s="171" t="s">
        <v>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1.25" customHeight="1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1.25" customHeight="1">
      <c r="A3" s="16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1.25" customHeight="1">
      <c r="A4" s="171" t="s">
        <v>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1.2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" customHeight="1">
      <c r="A6" s="112" t="s">
        <v>80</v>
      </c>
      <c r="B6" s="113"/>
      <c r="C6" s="114">
        <v>2008</v>
      </c>
      <c r="D6" s="114"/>
      <c r="E6" s="114">
        <v>2009</v>
      </c>
      <c r="F6" s="114"/>
      <c r="G6" s="114">
        <v>2010</v>
      </c>
      <c r="H6" s="114"/>
      <c r="I6" s="114">
        <v>2011</v>
      </c>
      <c r="J6" s="114"/>
      <c r="K6" s="114" t="s">
        <v>81</v>
      </c>
      <c r="L6" s="114"/>
    </row>
    <row r="7" spans="1:12" ht="12" customHeight="1">
      <c r="A7" s="115" t="s">
        <v>82</v>
      </c>
      <c r="B7" s="116"/>
      <c r="C7" s="117">
        <v>500</v>
      </c>
      <c r="D7" s="117"/>
      <c r="E7" s="117">
        <v>500</v>
      </c>
      <c r="F7" s="117"/>
      <c r="G7" s="117">
        <v>550</v>
      </c>
      <c r="H7" s="117"/>
      <c r="I7" s="117">
        <v>550</v>
      </c>
      <c r="J7" s="117"/>
      <c r="K7" s="117">
        <v>500</v>
      </c>
      <c r="L7" s="117"/>
    </row>
    <row r="8" spans="1:12" ht="12" customHeight="1">
      <c r="A8" s="118" t="s">
        <v>83</v>
      </c>
      <c r="B8" s="116"/>
      <c r="C8" s="117">
        <v>12</v>
      </c>
      <c r="D8" s="119"/>
      <c r="E8" s="117">
        <v>12</v>
      </c>
      <c r="F8" s="119"/>
      <c r="G8" s="117">
        <v>12</v>
      </c>
      <c r="H8" s="119"/>
      <c r="I8" s="117">
        <v>12</v>
      </c>
      <c r="J8" s="119"/>
      <c r="K8" s="117">
        <v>16</v>
      </c>
      <c r="L8" s="119"/>
    </row>
    <row r="9" spans="1:12" ht="11.25" customHeight="1">
      <c r="A9" s="120" t="s">
        <v>84</v>
      </c>
      <c r="B9" s="116"/>
      <c r="C9" s="117">
        <v>8</v>
      </c>
      <c r="D9" s="121"/>
      <c r="E9" s="117">
        <v>45</v>
      </c>
      <c r="F9" s="121"/>
      <c r="G9" s="117">
        <v>57</v>
      </c>
      <c r="H9" s="99"/>
      <c r="I9" s="117">
        <v>58</v>
      </c>
      <c r="J9" s="100" t="s">
        <v>59</v>
      </c>
      <c r="K9" s="117">
        <v>58</v>
      </c>
      <c r="L9" s="121"/>
    </row>
    <row r="10" spans="1:12" ht="12" customHeight="1">
      <c r="A10" s="118" t="s">
        <v>85</v>
      </c>
      <c r="B10" s="116"/>
      <c r="C10" s="117">
        <v>5</v>
      </c>
      <c r="D10" s="117"/>
      <c r="E10" s="117">
        <v>5</v>
      </c>
      <c r="F10" s="117"/>
      <c r="G10" s="117">
        <v>5</v>
      </c>
      <c r="H10" s="117"/>
      <c r="I10" s="117">
        <v>5</v>
      </c>
      <c r="J10" s="117"/>
      <c r="K10" s="117">
        <v>5</v>
      </c>
      <c r="L10" s="117"/>
    </row>
    <row r="11" spans="1:12" ht="12" customHeight="1">
      <c r="A11" s="118" t="s">
        <v>86</v>
      </c>
      <c r="B11" s="116"/>
      <c r="C11" s="122">
        <v>4410</v>
      </c>
      <c r="D11" s="122"/>
      <c r="E11" s="122">
        <v>3030</v>
      </c>
      <c r="F11" s="122"/>
      <c r="G11" s="122">
        <v>4460</v>
      </c>
      <c r="H11" s="122"/>
      <c r="I11" s="122">
        <v>5920</v>
      </c>
      <c r="J11" s="123"/>
      <c r="K11" s="122">
        <v>5570</v>
      </c>
      <c r="L11" s="101" t="s">
        <v>87</v>
      </c>
    </row>
    <row r="12" spans="1:12" ht="11.25" customHeight="1">
      <c r="A12" s="124" t="s">
        <v>17</v>
      </c>
      <c r="B12" s="125"/>
      <c r="C12" s="126">
        <v>4940</v>
      </c>
      <c r="D12" s="127"/>
      <c r="E12" s="126">
        <v>3590</v>
      </c>
      <c r="F12" s="127"/>
      <c r="G12" s="126">
        <v>5090</v>
      </c>
      <c r="H12" s="102"/>
      <c r="I12" s="126">
        <v>6540</v>
      </c>
      <c r="J12" s="103" t="s">
        <v>59</v>
      </c>
      <c r="K12" s="126">
        <v>6150</v>
      </c>
      <c r="L12" s="126"/>
    </row>
    <row r="13" spans="1:12" ht="11.25" customHeight="1">
      <c r="A13" s="172" t="s">
        <v>96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2" ht="11.25" customHeight="1">
      <c r="A14" s="173" t="s">
        <v>97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1.25" customHeight="1">
      <c r="A15" s="173" t="s">
        <v>105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1.25" customHeight="1">
      <c r="A16" s="170" t="s">
        <v>88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12" ht="11.25" customHeight="1">
      <c r="A17" s="167" t="s">
        <v>98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1.25" customHeight="1">
      <c r="A18" s="170" t="s">
        <v>89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11.25" customHeight="1">
      <c r="A19" s="170" t="s">
        <v>90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  <row r="20" spans="1:12" ht="11.25" customHeight="1">
      <c r="A20" s="167" t="s">
        <v>99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1:12" ht="11.25" customHeight="1">
      <c r="A21" s="167" t="s">
        <v>100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ht="11.25" customHeight="1">
      <c r="A22" s="167" t="s">
        <v>101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</sheetData>
  <sheetProtection/>
  <mergeCells count="15">
    <mergeCell ref="A1:L1"/>
    <mergeCell ref="A2:L2"/>
    <mergeCell ref="A4:L4"/>
    <mergeCell ref="A13:L13"/>
    <mergeCell ref="A14:L14"/>
    <mergeCell ref="A15:L15"/>
    <mergeCell ref="A22:L22"/>
    <mergeCell ref="A3:L3"/>
    <mergeCell ref="A5:L5"/>
    <mergeCell ref="A16:L16"/>
    <mergeCell ref="A17:L17"/>
    <mergeCell ref="A18:L18"/>
    <mergeCell ref="A19:L19"/>
    <mergeCell ref="A20:L20"/>
    <mergeCell ref="A21:L21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Beryllium</cp:keywords>
  <dc:description/>
  <cp:lastModifiedBy>Natalie Juda</cp:lastModifiedBy>
  <cp:lastPrinted>2014-10-17T13:19:43Z</cp:lastPrinted>
  <dcterms:created xsi:type="dcterms:W3CDTF">2005-10-21T17:05:45Z</dcterms:created>
  <dcterms:modified xsi:type="dcterms:W3CDTF">2017-09-08T12:06:53Z</dcterms:modified>
  <cp:category/>
  <cp:version/>
  <cp:contentType/>
  <cp:contentStatus/>
</cp:coreProperties>
</file>