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520" windowHeight="561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<sst xmlns="http://schemas.openxmlformats.org/spreadsheetml/2006/main" count="266" uniqueCount="186">
  <si>
    <t>Total</t>
  </si>
  <si>
    <t>2002</t>
  </si>
  <si>
    <t>Cement</t>
  </si>
  <si>
    <t>thousand cubic meters</t>
  </si>
  <si>
    <t>kilograms</t>
  </si>
  <si>
    <t>do.</t>
  </si>
  <si>
    <t>Petroleum:</t>
  </si>
  <si>
    <t>--</t>
  </si>
  <si>
    <t>Gold</t>
  </si>
  <si>
    <t>Chromite</t>
  </si>
  <si>
    <t>thousand 42-gallon barrels</t>
  </si>
  <si>
    <t>Natural gas, marketed</t>
  </si>
  <si>
    <t>Nickel, Ni content:</t>
  </si>
  <si>
    <t>Granular oxide, oxide sinter, powder</t>
  </si>
  <si>
    <t>Silica sand</t>
  </si>
  <si>
    <t>e</t>
  </si>
  <si>
    <t>r</t>
  </si>
  <si>
    <t>TABLE 2</t>
  </si>
  <si>
    <t>(Thousand metric tons unless otherwise specified)</t>
  </si>
  <si>
    <t>Commodity</t>
  </si>
  <si>
    <t>Location of main facilities</t>
  </si>
  <si>
    <t>capacity</t>
  </si>
  <si>
    <t>Cienfuegos</t>
  </si>
  <si>
    <t>Cienfuegos, Cuba</t>
  </si>
  <si>
    <t xml:space="preserve">Annual </t>
  </si>
  <si>
    <t>Nuevitas, Cuba</t>
  </si>
  <si>
    <t>Artemisa, Cuba</t>
  </si>
  <si>
    <t>Fábrica de Cemento 26 de julio</t>
  </si>
  <si>
    <t>Fábrica de Cemento Mártires de Artemisa</t>
  </si>
  <si>
    <t xml:space="preserve">Fábrica de Cemento Siguaney </t>
  </si>
  <si>
    <t>Nickel</t>
  </si>
  <si>
    <t>Copper</t>
  </si>
  <si>
    <t>Barrio Mujica, Mariel Province</t>
  </si>
  <si>
    <t>TABLE 1</t>
  </si>
  <si>
    <t>Steel</t>
  </si>
  <si>
    <t>Empresa Niquelífera Comandante René Ramos Latour</t>
  </si>
  <si>
    <t>Empresa de Perforación y Extracción</t>
  </si>
  <si>
    <t>Cotorro, Havana Province</t>
  </si>
  <si>
    <t>Las Tunas, Las Tunas Province</t>
  </si>
  <si>
    <t>7, 8</t>
  </si>
  <si>
    <t>Algaba quarry</t>
  </si>
  <si>
    <t xml:space="preserve">Sand </t>
  </si>
  <si>
    <t>Cajobabo</t>
  </si>
  <si>
    <t>Santiago de Cuba Province</t>
  </si>
  <si>
    <t>Isla de la Juventud</t>
  </si>
  <si>
    <t>Castellanos Gold Mine</t>
  </si>
  <si>
    <t>NA</t>
  </si>
  <si>
    <t>Cobalt</t>
  </si>
  <si>
    <t>Cementos Curazao N.V.</t>
  </si>
  <si>
    <t>Santiago</t>
  </si>
  <si>
    <t>Havana</t>
  </si>
  <si>
    <t>Cabaiguan</t>
  </si>
  <si>
    <t>Sergio Soto</t>
  </si>
  <si>
    <t>Ñico López</t>
  </si>
  <si>
    <t>Cienfuegos (not operating)</t>
  </si>
  <si>
    <t>Zeolite</t>
  </si>
  <si>
    <t>Holguin Province</t>
  </si>
  <si>
    <t xml:space="preserve">Empresa Niquelífera Ernesto Che Guevara </t>
  </si>
  <si>
    <t>Empresa Geominera Oriente</t>
  </si>
  <si>
    <t>Moa, Holguin Province</t>
  </si>
  <si>
    <t>Pinar del Rio Province</t>
  </si>
  <si>
    <t>Nicaro, Holguin Province</t>
  </si>
  <si>
    <t xml:space="preserve">Santa Lucia, Pinar del Rio </t>
  </si>
  <si>
    <t>Province</t>
  </si>
  <si>
    <t xml:space="preserve">Northern coast between </t>
  </si>
  <si>
    <t>NA.</t>
  </si>
  <si>
    <t>Havana and Cardenas</t>
  </si>
  <si>
    <t>Malabe quarry</t>
  </si>
  <si>
    <t xml:space="preserve">Near shore oilfields located at </t>
  </si>
  <si>
    <t>and Puerto Escondido</t>
  </si>
  <si>
    <t xml:space="preserve">Yumuri, Varadero, Canasi, </t>
  </si>
  <si>
    <t>thousand metric tons</t>
  </si>
  <si>
    <t>(Metric tons unless otherwise specified)</t>
  </si>
  <si>
    <t xml:space="preserve">Cementos Cienfuegos S.A. (Government, 50%, and </t>
  </si>
  <si>
    <t>Las Pailas de Cemento S.A., 50%)</t>
  </si>
  <si>
    <t>Metals Enterprise S.A. (Government, 50%, and Sherritt</t>
  </si>
  <si>
    <t>Mina Grande El Cobre (Government, 100%)</t>
  </si>
  <si>
    <t>Matahambre Mine (Government, 100%)</t>
  </si>
  <si>
    <t>Moa Nickel S.A. (Government, 50%, and Sherritt</t>
  </si>
  <si>
    <t>(Government, 100%)</t>
  </si>
  <si>
    <t>de Petróleo del Centro (Government, 100%)</t>
  </si>
  <si>
    <t xml:space="preserve">Antillana de Acero </t>
  </si>
  <si>
    <t>Empresa de Aceros Inoxidables</t>
  </si>
  <si>
    <t>4 other steel plants</t>
  </si>
  <si>
    <t>thousand</t>
  </si>
  <si>
    <t>contracts with the Government)</t>
  </si>
  <si>
    <t>Major operating companies and major equity owners</t>
  </si>
  <si>
    <t>Do.</t>
  </si>
  <si>
    <t>NA  Not available.</t>
  </si>
  <si>
    <t>Crude</t>
  </si>
  <si>
    <t>5, 9</t>
  </si>
  <si>
    <t>Petroleum coke</t>
  </si>
  <si>
    <t>Liquefied petroleum gas</t>
  </si>
  <si>
    <t>Gasoline, motor</t>
  </si>
  <si>
    <t>Kerosene</t>
  </si>
  <si>
    <t>Lubricants</t>
  </si>
  <si>
    <t>Cement, hydraulic</t>
  </si>
  <si>
    <t>2003</t>
  </si>
  <si>
    <t>2004</t>
  </si>
  <si>
    <t>Moa plant, Holguin Province</t>
  </si>
  <si>
    <t xml:space="preserve">Punta Gorda plant, Holguin </t>
  </si>
  <si>
    <t>Oxide, oxide sinter, sulfide, ammoniacal liquor precipitate</t>
  </si>
  <si>
    <t>Sancti Spiritus</t>
  </si>
  <si>
    <t>Hermanos Díaz</t>
  </si>
  <si>
    <t>Sulfide and ammoniacal liquor precipitate</t>
  </si>
  <si>
    <t>Ammoniacal liquor</t>
  </si>
  <si>
    <t>liquor. The remainder of reported figures would represent the nickel content.</t>
  </si>
  <si>
    <t>Refinery products</t>
  </si>
  <si>
    <t>Crude:</t>
  </si>
  <si>
    <t>1,500.</t>
  </si>
  <si>
    <t>600.</t>
  </si>
  <si>
    <t>1,110.</t>
  </si>
  <si>
    <t>300.</t>
  </si>
  <si>
    <t>30.</t>
  </si>
  <si>
    <t>3.</t>
  </si>
  <si>
    <t>Closed in 2001.</t>
  </si>
  <si>
    <t>Closed in 1997.</t>
  </si>
  <si>
    <t>550.</t>
  </si>
  <si>
    <t>Closed.</t>
  </si>
  <si>
    <t>31.5.</t>
  </si>
  <si>
    <t>33.</t>
  </si>
  <si>
    <t>12.4.</t>
  </si>
  <si>
    <t>12.</t>
  </si>
  <si>
    <t>7,000.</t>
  </si>
  <si>
    <t>27,740.</t>
  </si>
  <si>
    <t>37,048.</t>
  </si>
  <si>
    <t>44,457.</t>
  </si>
  <si>
    <t>767.</t>
  </si>
  <si>
    <t>50.</t>
  </si>
  <si>
    <t>32.</t>
  </si>
  <si>
    <t>370.</t>
  </si>
  <si>
    <t>58.</t>
  </si>
  <si>
    <t>Grupo Empresarial Cubaníquel S.A. (Government,</t>
  </si>
  <si>
    <t>Mine output, oxide, oxide sinter, sulfide, ammoniacal</t>
  </si>
  <si>
    <t>liquor precipitate</t>
  </si>
  <si>
    <t>Naphtha</t>
  </si>
  <si>
    <t>reported nickel-cobalt production was determined to be 1.16% of granular and powder oxide, 1.21% of oxide sinter, 7.56% of sulfide, and 33% of ammoniacal</t>
  </si>
  <si>
    <t xml:space="preserve"> 100%)</t>
  </si>
  <si>
    <t>Imias</t>
  </si>
  <si>
    <t>and information is inadequate to make reliable estimates of output.</t>
  </si>
  <si>
    <t>42-gallon barrels</t>
  </si>
  <si>
    <t>petroleum coke; 8.53 bbl/t for gasoline; 7.73 bbl/t for kerosene; 11.63 bbl/t for liquefied petroleum gas; 7.00 bbl/t for lubricants; and 8.22 bbl/t for naphtha.</t>
  </si>
  <si>
    <t>CUBA: STRUCTURE OF THE MINERAL INDUSTRY IN 2006</t>
  </si>
  <si>
    <t>at http://www.cubagob.cu.</t>
  </si>
  <si>
    <t>International Corp., 50%)</t>
  </si>
  <si>
    <t>Sherrit International Corp. (indirect working interests</t>
  </si>
  <si>
    <r>
      <t>CUBA: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</si>
  <si>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2, 3</t>
    </r>
  </si>
  <si>
    <r>
      <t>Asphalt</t>
    </r>
    <r>
      <rPr>
        <vertAlign val="superscript"/>
        <sz val="8"/>
        <rFont val="Times"/>
        <family val="1"/>
      </rPr>
      <t>4</t>
    </r>
  </si>
  <si>
    <r>
      <t>Chromite</t>
    </r>
    <r>
      <rPr>
        <vertAlign val="superscript"/>
        <sz val="8"/>
        <rFont val="Times"/>
        <family val="1"/>
      </rPr>
      <t>4</t>
    </r>
  </si>
  <si>
    <r>
      <t>Cobalt, mine output, Co content:</t>
    </r>
    <r>
      <rPr>
        <vertAlign val="superscript"/>
        <sz val="8"/>
        <rFont val="Times"/>
        <family val="1"/>
      </rPr>
      <t>4, 6</t>
    </r>
  </si>
  <si>
    <r>
      <t>Feldspar</t>
    </r>
    <r>
      <rPr>
        <vertAlign val="superscript"/>
        <sz val="8"/>
        <rFont val="Times"/>
        <family val="1"/>
      </rPr>
      <t>4</t>
    </r>
  </si>
  <si>
    <r>
      <t>Gold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</si>
  <si>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e</t>
    </r>
  </si>
  <si>
    <r>
      <t>Iron ore, gross weight</t>
    </r>
    <r>
      <rPr>
        <vertAlign val="superscript"/>
        <sz val="8"/>
        <rFont val="Times"/>
        <family val="1"/>
      </rPr>
      <t>4</t>
    </r>
  </si>
  <si>
    <r>
      <t>Kaolin clay</t>
    </r>
    <r>
      <rPr>
        <vertAlign val="superscript"/>
        <sz val="8"/>
        <rFont val="Times"/>
        <family val="1"/>
      </rPr>
      <t>4</t>
    </r>
  </si>
  <si>
    <r>
      <t>Lime</t>
    </r>
    <r>
      <rPr>
        <vertAlign val="superscript"/>
        <sz val="8"/>
        <rFont val="Times"/>
        <family val="1"/>
      </rPr>
      <t>4</t>
    </r>
  </si>
  <si>
    <r>
      <t>Metallurgical products:</t>
    </r>
    <r>
      <rPr>
        <vertAlign val="superscript"/>
        <sz val="8"/>
        <rFont val="Times"/>
        <family val="1"/>
      </rPr>
      <t>6</t>
    </r>
  </si>
  <si>
    <r>
      <t>Sulfide</t>
    </r>
    <r>
      <rPr>
        <vertAlign val="superscript"/>
        <sz val="8"/>
        <rFont val="Times"/>
        <family val="1"/>
      </rPr>
      <t>7</t>
    </r>
  </si>
  <si>
    <r>
      <t>Nitrogen, N content of ammonia</t>
    </r>
    <r>
      <rPr>
        <vertAlign val="superscript"/>
        <sz val="8"/>
        <rFont val="Times"/>
        <family val="1"/>
      </rPr>
      <t>4</t>
    </r>
  </si>
  <si>
    <r>
      <t>Salt</t>
    </r>
    <r>
      <rPr>
        <vertAlign val="superscript"/>
        <sz val="8"/>
        <rFont val="Times"/>
        <family val="1"/>
      </rPr>
      <t>4</t>
    </r>
  </si>
  <si>
    <r>
      <t>Sand, calcareous</t>
    </r>
    <r>
      <rPr>
        <vertAlign val="superscript"/>
        <sz val="8"/>
        <rFont val="Times"/>
        <family val="1"/>
      </rPr>
      <t>4</t>
    </r>
  </si>
  <si>
    <r>
      <t>Stone, crushed</t>
    </r>
    <r>
      <rPr>
        <vertAlign val="superscript"/>
        <sz val="8"/>
        <rFont val="Times"/>
        <family val="1"/>
      </rPr>
      <t>4</t>
    </r>
  </si>
  <si>
    <r>
      <t>Steel</t>
    </r>
    <r>
      <rPr>
        <vertAlign val="superscript"/>
        <sz val="8"/>
        <rFont val="Times"/>
        <family val="1"/>
      </rPr>
      <t>4</t>
    </r>
  </si>
  <si>
    <r>
      <t>Sulfuric acid</t>
    </r>
    <r>
      <rPr>
        <vertAlign val="superscript"/>
        <sz val="8"/>
        <rFont val="Times"/>
        <family val="1"/>
      </rPr>
      <t>4</t>
    </r>
  </si>
  <si>
    <r>
      <t>Zeolites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</si>
  <si>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Table includes data available through November 9, 2007.</t>
    </r>
  </si>
  <si>
    <r>
      <t>2</t>
    </r>
    <r>
      <rPr>
        <sz val="8"/>
        <rFont val="Times"/>
        <family val="1"/>
      </rPr>
      <t xml:space="preserve">In addition to commodities listed, crude construction materials (sand and gravel, and so forth) may also be produced, but data on such production are not available, </t>
    </r>
  </si>
  <si>
    <r>
      <t>3</t>
    </r>
    <r>
      <rPr>
        <sz val="8"/>
        <rFont val="Times"/>
        <family val="1"/>
      </rPr>
      <t>Cuba also produced marble and stone, but data on such production are not available, and information is inadequate to make reliable estimates of output.</t>
    </r>
  </si>
  <si>
    <r>
      <t>4</t>
    </r>
    <r>
      <rPr>
        <sz val="8"/>
        <rFont val="Times"/>
        <family val="1"/>
      </rPr>
      <t>Source: Anuario Estadistico de Cuba.</t>
    </r>
  </si>
  <si>
    <r>
      <t>5</t>
    </r>
    <r>
      <rPr>
        <sz val="8"/>
        <rFont val="Times"/>
        <family val="1"/>
      </rPr>
      <t>Source: Sitio del Gobierno de la República de Cuba, which is available online at http://www.cubagob.cu.</t>
    </r>
  </si>
  <si>
    <r>
      <t>6</t>
    </r>
    <r>
      <rPr>
        <sz val="8"/>
        <rFont val="Times"/>
        <family val="1"/>
      </rPr>
      <t>The Government of Cuba reports figures of nickel-cobalt content of granular and powder oxide, oxide sinter, and sulfide production. The cobalt content of</t>
    </r>
  </si>
  <si>
    <r>
      <t>7</t>
    </r>
    <r>
      <rPr>
        <sz val="8"/>
        <rFont val="Times"/>
        <family val="1"/>
      </rPr>
      <t>Sources: International Nickel Study Group (INSG), and Sherritt International Corp. Sitio del Gobierno de la República de Cuba, which is available online</t>
    </r>
  </si>
  <si>
    <r>
      <t>8</t>
    </r>
    <r>
      <rPr>
        <sz val="8"/>
        <rFont val="Times"/>
        <family val="1"/>
      </rPr>
      <t>Reported figure.</t>
    </r>
  </si>
  <si>
    <r>
      <t>Refinery products:</t>
    </r>
    <r>
      <rPr>
        <vertAlign val="superscript"/>
        <sz val="8"/>
        <rFont val="Times"/>
        <family val="1"/>
      </rPr>
      <t>4, 10</t>
    </r>
  </si>
  <si>
    <t xml:space="preserve">that vary from 40% to 100% in 10 production-sharing </t>
  </si>
  <si>
    <t>Grupo Metalúrgico Acinox (Government, 100%)</t>
  </si>
  <si>
    <t>Of which:</t>
  </si>
  <si>
    <r>
      <t>10</t>
    </r>
    <r>
      <rPr>
        <sz val="8"/>
        <rFont val="Times"/>
        <family val="1"/>
      </rPr>
      <t xml:space="preserve">Production has been converted from metric tons to barrels by using the U.S. Energy Information Administration's factor of 5.51 bbl/t for </t>
    </r>
  </si>
  <si>
    <r>
      <t>9</t>
    </r>
    <r>
      <rPr>
        <sz val="8"/>
        <rFont val="Times"/>
        <family val="1"/>
      </rPr>
      <t>Production has been converted from metric tons to barrels by using the U.S. Energy Information Administration's factor of 6.449 barrels per metric ton (bbl/t)</t>
    </r>
  </si>
  <si>
    <t>of crude petroleum.</t>
  </si>
  <si>
    <t>Government-owned gold mine</t>
  </si>
  <si>
    <t>This icon is linked to an embedded text document. Double-click on the icon to open the document.</t>
  </si>
  <si>
    <t>USGS Minerals Yearbook 2006, Volume III – Cuba</t>
  </si>
  <si>
    <t>This workbook includes one embedded Microsoft Word document and two tables (see tabs below).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</si>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</sst>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_(* #,##0.0000_);_(* \(#,##0.0000\);_(* &quot;-&quot;????_);_(@_)"/>
    <numFmt numFmtId="168" formatCode="_(* #,##0.000_);_(* \(#,##0.000\);_(* &quot;-&quot;???_);_(@_)"/>
    <numFmt numFmtId="169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"/>
      <family val="1"/>
    </font>
    <font>
      <sz val="10"/>
      <color indexed="8"/>
      <name val="Times"/>
      <family val="1"/>
    </font>
    <font>
      <vertAlign val="superscript"/>
      <sz val="8"/>
      <color indexed="8"/>
      <name val="Times"/>
      <family val="1"/>
    </font>
    <font>
      <sz val="10"/>
      <color indexed="10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65" fontId="3" fillId="0" borderId="0" xfId="15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inden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left" indent="2"/>
    </xf>
    <xf numFmtId="0" fontId="3" fillId="0" borderId="3" xfId="0" applyFont="1" applyBorder="1" applyAlignment="1">
      <alignment horizontal="left" indent="2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3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15" applyNumberFormat="1" applyFont="1" applyFill="1" applyBorder="1" applyAlignment="1" quotePrefix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center"/>
    </xf>
    <xf numFmtId="3" fontId="7" fillId="0" borderId="0" xfId="16" applyNumberFormat="1" applyFont="1" applyFill="1" applyAlignment="1" quotePrefix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/>
    </xf>
    <xf numFmtId="49" fontId="7" fillId="0" borderId="3" xfId="16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indent="3"/>
    </xf>
    <xf numFmtId="0" fontId="7" fillId="0" borderId="3" xfId="0" applyFont="1" applyFill="1" applyBorder="1" applyAlignment="1">
      <alignment horizontal="left" vertical="center"/>
    </xf>
    <xf numFmtId="165" fontId="7" fillId="0" borderId="0" xfId="15" applyNumberFormat="1" applyFont="1" applyFill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2"/>
    </xf>
    <xf numFmtId="49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indent="2"/>
    </xf>
    <xf numFmtId="49" fontId="7" fillId="0" borderId="2" xfId="0" applyNumberFormat="1" applyFont="1" applyFill="1" applyBorder="1" applyAlignment="1">
      <alignment vertical="center"/>
    </xf>
    <xf numFmtId="3" fontId="7" fillId="0" borderId="4" xfId="16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165" fontId="7" fillId="0" borderId="0" xfId="15" applyNumberFormat="1" applyFont="1" applyFill="1" applyBorder="1" applyAlignment="1">
      <alignment vertical="center"/>
    </xf>
    <xf numFmtId="3" fontId="7" fillId="0" borderId="0" xfId="16" applyNumberFormat="1" applyFont="1" applyFill="1" applyBorder="1" applyAlignment="1" quotePrefix="1">
      <alignment horizontal="right" vertical="center"/>
    </xf>
    <xf numFmtId="3" fontId="7" fillId="0" borderId="1" xfId="15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3" fontId="7" fillId="0" borderId="4" xfId="16" applyNumberFormat="1" applyFont="1" applyFill="1" applyBorder="1" applyAlignment="1" quotePrefix="1">
      <alignment horizontal="right" vertical="center"/>
    </xf>
    <xf numFmtId="3" fontId="7" fillId="0" borderId="0" xfId="16" applyNumberFormat="1" applyFont="1" applyFill="1" applyAlignment="1">
      <alignment horizontal="right" vertical="center"/>
    </xf>
    <xf numFmtId="0" fontId="8" fillId="0" borderId="0" xfId="0" applyFont="1" applyFill="1" applyBorder="1" applyAlignment="1" quotePrefix="1">
      <alignment horizontal="left" vertical="center"/>
    </xf>
    <xf numFmtId="3" fontId="7" fillId="0" borderId="2" xfId="16" applyNumberFormat="1" applyFont="1" applyFill="1" applyBorder="1" applyAlignment="1" quotePrefix="1">
      <alignment horizontal="right" vertical="center"/>
    </xf>
    <xf numFmtId="0" fontId="8" fillId="0" borderId="2" xfId="0" applyFont="1" applyFill="1" applyBorder="1" applyAlignment="1" quotePrefix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1" fontId="7" fillId="0" borderId="3" xfId="16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41" fontId="7" fillId="0" borderId="1" xfId="16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left" indent="2"/>
    </xf>
    <xf numFmtId="0" fontId="7" fillId="0" borderId="0" xfId="2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8.00390625" defaultRowHeight="11.25" customHeight="1"/>
  <cols>
    <col min="1" max="16384" width="8.00390625" style="84" customWidth="1"/>
  </cols>
  <sheetData>
    <row r="1" spans="1:12" ht="11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1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1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1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1.25" customHeight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1.25" customHeight="1">
      <c r="A7" s="88" t="s">
        <v>183</v>
      </c>
      <c r="B7" s="88"/>
      <c r="C7" s="88"/>
      <c r="D7" s="88"/>
      <c r="E7" s="88"/>
      <c r="F7" s="88"/>
      <c r="G7" s="88"/>
      <c r="H7" s="85"/>
      <c r="I7" s="85"/>
      <c r="J7" s="85"/>
      <c r="K7" s="85"/>
      <c r="L7" s="85"/>
    </row>
    <row r="8" spans="1:12" ht="11.25" customHeight="1">
      <c r="A8" s="87" t="s">
        <v>184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11.25" customHeight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1.25" customHeight="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1.25" customHeight="1">
      <c r="A11" s="8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ht="11.25" customHeight="1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1.25" customHeight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1.25" customHeight="1">
      <c r="A16" s="87" t="s">
        <v>182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3099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62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4.421875" style="3" customWidth="1"/>
    <col min="2" max="2" width="17.00390625" style="3" customWidth="1"/>
    <col min="3" max="3" width="8.8515625" style="3" customWidth="1"/>
    <col min="4" max="4" width="1.7109375" style="3" customWidth="1"/>
    <col min="5" max="5" width="8.7109375" style="4" customWidth="1"/>
    <col min="6" max="6" width="2.421875" style="5" bestFit="1" customWidth="1"/>
    <col min="7" max="7" width="8.7109375" style="4" customWidth="1"/>
    <col min="8" max="8" width="2.140625" style="5" bestFit="1" customWidth="1"/>
    <col min="9" max="9" width="8.7109375" style="4" customWidth="1"/>
    <col min="10" max="10" width="2.140625" style="5" bestFit="1" customWidth="1"/>
    <col min="11" max="11" width="8.7109375" style="4" customWidth="1"/>
    <col min="12" max="12" width="2.421875" style="5" bestFit="1" customWidth="1"/>
    <col min="13" max="13" width="8.00390625" style="4" customWidth="1"/>
    <col min="14" max="14" width="2.421875" style="5" customWidth="1"/>
    <col min="15" max="16384" width="9.140625" style="2" customWidth="1"/>
  </cols>
  <sheetData>
    <row r="1" spans="1:14" ht="11.2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1.25" customHeight="1">
      <c r="A2" s="91" t="s">
        <v>146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1.2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1.25" customHeight="1">
      <c r="A4" s="91" t="s">
        <v>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" customHeight="1">
      <c r="A6" s="92" t="s">
        <v>147</v>
      </c>
      <c r="B6" s="92"/>
      <c r="C6" s="92"/>
      <c r="D6" s="48"/>
      <c r="E6" s="49" t="s">
        <v>1</v>
      </c>
      <c r="F6" s="50"/>
      <c r="G6" s="49" t="s">
        <v>97</v>
      </c>
      <c r="H6" s="50"/>
      <c r="I6" s="49" t="s">
        <v>98</v>
      </c>
      <c r="J6" s="50"/>
      <c r="K6" s="49">
        <v>2005</v>
      </c>
      <c r="L6" s="50"/>
      <c r="M6" s="49">
        <v>2006</v>
      </c>
      <c r="N6" s="50"/>
    </row>
    <row r="7" spans="1:14" ht="12" customHeight="1">
      <c r="A7" s="48" t="s">
        <v>148</v>
      </c>
      <c r="B7" s="48"/>
      <c r="C7" s="51"/>
      <c r="D7" s="47"/>
      <c r="E7" s="52">
        <v>50700</v>
      </c>
      <c r="F7" s="53"/>
      <c r="G7" s="52">
        <v>44800</v>
      </c>
      <c r="H7" s="53"/>
      <c r="I7" s="52">
        <v>47400</v>
      </c>
      <c r="J7" s="53"/>
      <c r="K7" s="52">
        <v>43300</v>
      </c>
      <c r="L7" s="53"/>
      <c r="M7" s="52">
        <v>49900</v>
      </c>
      <c r="N7" s="53"/>
    </row>
    <row r="8" spans="1:14" ht="11.25" customHeight="1">
      <c r="A8" s="48" t="s">
        <v>96</v>
      </c>
      <c r="B8" s="48"/>
      <c r="C8" s="51"/>
      <c r="D8" s="47"/>
      <c r="E8" s="52">
        <v>1326900</v>
      </c>
      <c r="F8" s="54">
        <v>5</v>
      </c>
      <c r="G8" s="52">
        <v>1345500</v>
      </c>
      <c r="H8" s="53">
        <v>5</v>
      </c>
      <c r="I8" s="52">
        <v>1401300</v>
      </c>
      <c r="J8" s="53">
        <v>4</v>
      </c>
      <c r="K8" s="52">
        <v>1566900</v>
      </c>
      <c r="L8" s="53">
        <v>4</v>
      </c>
      <c r="M8" s="52">
        <v>1704700</v>
      </c>
      <c r="N8" s="53">
        <v>4</v>
      </c>
    </row>
    <row r="9" spans="1:14" ht="11.25" customHeight="1">
      <c r="A9" s="48" t="s">
        <v>149</v>
      </c>
      <c r="B9" s="48"/>
      <c r="C9" s="51"/>
      <c r="D9" s="47"/>
      <c r="E9" s="52">
        <v>20400</v>
      </c>
      <c r="F9" s="53"/>
      <c r="G9" s="52">
        <v>33300</v>
      </c>
      <c r="H9" s="53"/>
      <c r="I9" s="52">
        <v>40300</v>
      </c>
      <c r="J9" s="53"/>
      <c r="K9" s="52">
        <v>34000</v>
      </c>
      <c r="L9" s="53"/>
      <c r="M9" s="52">
        <v>27900</v>
      </c>
      <c r="N9" s="53"/>
    </row>
    <row r="10" spans="1:14" ht="12" customHeight="1">
      <c r="A10" s="48" t="s">
        <v>150</v>
      </c>
      <c r="B10" s="48"/>
      <c r="C10" s="51"/>
      <c r="D10" s="47"/>
      <c r="E10" s="52"/>
      <c r="F10" s="53"/>
      <c r="G10" s="52"/>
      <c r="H10" s="53"/>
      <c r="I10" s="52"/>
      <c r="J10" s="53"/>
      <c r="K10" s="52"/>
      <c r="L10" s="53"/>
      <c r="M10" s="52"/>
      <c r="N10" s="53"/>
    </row>
    <row r="11" spans="1:14" ht="11.25" customHeight="1">
      <c r="A11" s="55" t="s">
        <v>101</v>
      </c>
      <c r="B11" s="55"/>
      <c r="C11" s="51"/>
      <c r="D11" s="47"/>
      <c r="E11" s="52">
        <v>3858</v>
      </c>
      <c r="F11" s="53"/>
      <c r="G11" s="52">
        <v>3982</v>
      </c>
      <c r="H11" s="53" t="s">
        <v>39</v>
      </c>
      <c r="I11" s="52">
        <v>4055</v>
      </c>
      <c r="J11" s="53" t="s">
        <v>39</v>
      </c>
      <c r="K11" s="52">
        <v>4247</v>
      </c>
      <c r="L11" s="53" t="s">
        <v>39</v>
      </c>
      <c r="M11" s="52">
        <f>ROUND(K11*1.02,-2)</f>
        <v>4300</v>
      </c>
      <c r="N11" s="53" t="s">
        <v>15</v>
      </c>
    </row>
    <row r="12" spans="1:14" ht="11.25" customHeight="1">
      <c r="A12" s="55" t="s">
        <v>104</v>
      </c>
      <c r="B12" s="56"/>
      <c r="C12" s="51"/>
      <c r="D12" s="47"/>
      <c r="E12" s="52">
        <v>3384</v>
      </c>
      <c r="F12" s="57"/>
      <c r="G12" s="52">
        <v>3465</v>
      </c>
      <c r="H12" s="57" t="s">
        <v>39</v>
      </c>
      <c r="I12" s="52">
        <v>3580</v>
      </c>
      <c r="J12" s="53" t="s">
        <v>39</v>
      </c>
      <c r="K12" s="52">
        <v>3768</v>
      </c>
      <c r="L12" s="53" t="s">
        <v>39</v>
      </c>
      <c r="M12" s="52">
        <v>4000</v>
      </c>
      <c r="N12" s="53" t="s">
        <v>15</v>
      </c>
    </row>
    <row r="13" spans="1:14" ht="12" customHeight="1">
      <c r="A13" s="48" t="s">
        <v>151</v>
      </c>
      <c r="B13" s="56"/>
      <c r="C13" s="51"/>
      <c r="D13" s="47"/>
      <c r="E13" s="52">
        <v>4700</v>
      </c>
      <c r="F13" s="53"/>
      <c r="G13" s="52">
        <v>7200</v>
      </c>
      <c r="H13" s="53"/>
      <c r="I13" s="52">
        <v>10500</v>
      </c>
      <c r="J13" s="53"/>
      <c r="K13" s="52">
        <v>8000</v>
      </c>
      <c r="L13" s="53"/>
      <c r="M13" s="52">
        <v>5500</v>
      </c>
      <c r="N13" s="53"/>
    </row>
    <row r="14" spans="1:14" ht="11.25" customHeight="1">
      <c r="A14" s="48" t="s">
        <v>152</v>
      </c>
      <c r="B14" s="56"/>
      <c r="C14" s="58" t="s">
        <v>4</v>
      </c>
      <c r="D14" s="47"/>
      <c r="E14" s="52">
        <v>1000</v>
      </c>
      <c r="F14" s="53"/>
      <c r="G14" s="52">
        <v>547</v>
      </c>
      <c r="H14" s="53">
        <v>8</v>
      </c>
      <c r="I14" s="52" t="s">
        <v>7</v>
      </c>
      <c r="J14" s="53" t="s">
        <v>16</v>
      </c>
      <c r="K14" s="52" t="s">
        <v>7</v>
      </c>
      <c r="L14" s="53" t="s">
        <v>16</v>
      </c>
      <c r="M14" s="52" t="s">
        <v>7</v>
      </c>
      <c r="N14" s="53">
        <v>4</v>
      </c>
    </row>
    <row r="15" spans="1:14" ht="12" customHeight="1">
      <c r="A15" s="48" t="s">
        <v>153</v>
      </c>
      <c r="B15" s="59"/>
      <c r="C15" s="58" t="s">
        <v>71</v>
      </c>
      <c r="D15" s="47"/>
      <c r="E15" s="52">
        <v>130</v>
      </c>
      <c r="F15" s="53"/>
      <c r="G15" s="52">
        <v>130</v>
      </c>
      <c r="H15" s="53"/>
      <c r="I15" s="52">
        <v>130</v>
      </c>
      <c r="J15" s="53"/>
      <c r="K15" s="52" t="s">
        <v>7</v>
      </c>
      <c r="L15" s="53">
        <v>4</v>
      </c>
      <c r="M15" s="52" t="s">
        <v>7</v>
      </c>
      <c r="N15" s="53">
        <v>4</v>
      </c>
    </row>
    <row r="16" spans="1:14" ht="12" customHeight="1">
      <c r="A16" s="48" t="s">
        <v>154</v>
      </c>
      <c r="B16" s="59"/>
      <c r="C16" s="58"/>
      <c r="D16" s="47"/>
      <c r="E16" s="52">
        <v>19400</v>
      </c>
      <c r="F16" s="53"/>
      <c r="G16" s="52">
        <v>18400</v>
      </c>
      <c r="H16" s="53"/>
      <c r="I16" s="52">
        <v>19700</v>
      </c>
      <c r="J16" s="53"/>
      <c r="K16" s="52">
        <v>18900</v>
      </c>
      <c r="L16" s="53"/>
      <c r="M16" s="52">
        <v>7800</v>
      </c>
      <c r="N16" s="53"/>
    </row>
    <row r="17" spans="1:14" ht="12" customHeight="1">
      <c r="A17" s="48" t="s">
        <v>155</v>
      </c>
      <c r="B17" s="59"/>
      <c r="C17" s="51"/>
      <c r="D17" s="47"/>
      <c r="E17" s="52">
        <v>2400</v>
      </c>
      <c r="F17" s="53"/>
      <c r="G17" s="52">
        <v>2900</v>
      </c>
      <c r="H17" s="53"/>
      <c r="I17" s="52">
        <v>4100</v>
      </c>
      <c r="J17" s="53"/>
      <c r="K17" s="52">
        <v>3500</v>
      </c>
      <c r="L17" s="53"/>
      <c r="M17" s="52">
        <v>1700</v>
      </c>
      <c r="N17" s="53"/>
    </row>
    <row r="18" spans="1:14" ht="11.25" customHeight="1">
      <c r="A18" s="60" t="s">
        <v>156</v>
      </c>
      <c r="B18" s="56"/>
      <c r="C18" s="58"/>
      <c r="D18" s="47"/>
      <c r="E18" s="52">
        <v>69600</v>
      </c>
      <c r="F18" s="53"/>
      <c r="G18" s="52">
        <v>64700</v>
      </c>
      <c r="H18" s="53"/>
      <c r="I18" s="52">
        <v>53600</v>
      </c>
      <c r="J18" s="53"/>
      <c r="K18" s="52">
        <v>34000</v>
      </c>
      <c r="L18" s="53"/>
      <c r="M18" s="52">
        <v>36300</v>
      </c>
      <c r="N18" s="53"/>
    </row>
    <row r="19" spans="1:14" ht="11.25" customHeight="1">
      <c r="A19" s="60" t="s">
        <v>11</v>
      </c>
      <c r="B19" s="56"/>
      <c r="C19" s="58" t="s">
        <v>3</v>
      </c>
      <c r="D19" s="47"/>
      <c r="E19" s="52">
        <v>584700</v>
      </c>
      <c r="F19" s="54">
        <v>5</v>
      </c>
      <c r="G19" s="52">
        <v>658000</v>
      </c>
      <c r="H19" s="53">
        <v>5</v>
      </c>
      <c r="I19" s="52">
        <v>704200</v>
      </c>
      <c r="J19" s="53">
        <v>4</v>
      </c>
      <c r="K19" s="52">
        <v>743300</v>
      </c>
      <c r="L19" s="53">
        <v>4</v>
      </c>
      <c r="M19" s="52">
        <v>1085100</v>
      </c>
      <c r="N19" s="53">
        <v>4</v>
      </c>
    </row>
    <row r="20" spans="1:14" ht="11.25" customHeight="1">
      <c r="A20" s="60" t="s">
        <v>12</v>
      </c>
      <c r="B20" s="56"/>
      <c r="C20" s="51"/>
      <c r="D20" s="47"/>
      <c r="E20" s="61"/>
      <c r="F20" s="53"/>
      <c r="G20" s="61"/>
      <c r="H20" s="53"/>
      <c r="I20" s="61"/>
      <c r="J20" s="53"/>
      <c r="K20" s="61"/>
      <c r="L20" s="53"/>
      <c r="M20" s="61"/>
      <c r="N20" s="53"/>
    </row>
    <row r="21" spans="1:14" ht="11.25" customHeight="1">
      <c r="A21" s="62" t="s">
        <v>133</v>
      </c>
      <c r="B21" s="63"/>
      <c r="C21" s="64"/>
      <c r="D21" s="47"/>
      <c r="E21" s="61"/>
      <c r="F21" s="53"/>
      <c r="G21" s="61"/>
      <c r="H21" s="53"/>
      <c r="I21" s="61"/>
      <c r="J21" s="53"/>
      <c r="K21" s="61"/>
      <c r="L21" s="53"/>
      <c r="M21" s="61"/>
      <c r="N21" s="53"/>
    </row>
    <row r="22" spans="1:14" ht="11.25" customHeight="1">
      <c r="A22" s="65" t="s">
        <v>134</v>
      </c>
      <c r="B22" s="65"/>
      <c r="C22" s="66"/>
      <c r="D22" s="47"/>
      <c r="E22" s="67">
        <v>71342</v>
      </c>
      <c r="F22" s="68"/>
      <c r="G22" s="67">
        <v>74018</v>
      </c>
      <c r="H22" s="68" t="s">
        <v>39</v>
      </c>
      <c r="I22" s="67">
        <v>71944</v>
      </c>
      <c r="J22" s="68" t="s">
        <v>39</v>
      </c>
      <c r="K22" s="67">
        <v>73753</v>
      </c>
      <c r="L22" s="68" t="s">
        <v>39</v>
      </c>
      <c r="M22" s="67">
        <v>75000</v>
      </c>
      <c r="N22" s="68" t="s">
        <v>15</v>
      </c>
    </row>
    <row r="23" spans="1:14" ht="12" customHeight="1">
      <c r="A23" s="55" t="s">
        <v>157</v>
      </c>
      <c r="B23" s="56"/>
      <c r="C23" s="51"/>
      <c r="D23" s="47"/>
      <c r="E23" s="69"/>
      <c r="F23" s="57"/>
      <c r="G23" s="69"/>
      <c r="H23" s="57"/>
      <c r="I23" s="69"/>
      <c r="J23" s="57"/>
      <c r="K23" s="69"/>
      <c r="L23" s="57"/>
      <c r="M23" s="69"/>
      <c r="N23" s="57"/>
    </row>
    <row r="24" spans="1:14" ht="11.25" customHeight="1">
      <c r="A24" s="56" t="s">
        <v>13</v>
      </c>
      <c r="B24" s="56"/>
      <c r="C24" s="51"/>
      <c r="D24" s="47"/>
      <c r="E24" s="52">
        <v>38738</v>
      </c>
      <c r="F24" s="53"/>
      <c r="G24" s="52">
        <v>42282</v>
      </c>
      <c r="H24" s="57" t="s">
        <v>39</v>
      </c>
      <c r="I24" s="52">
        <v>38824</v>
      </c>
      <c r="J24" s="57" t="s">
        <v>39</v>
      </c>
      <c r="K24" s="52">
        <v>39121</v>
      </c>
      <c r="L24" s="57" t="s">
        <v>39</v>
      </c>
      <c r="M24" s="52">
        <v>39700</v>
      </c>
      <c r="N24" s="57" t="s">
        <v>15</v>
      </c>
    </row>
    <row r="25" spans="1:14" ht="11.25" customHeight="1">
      <c r="A25" s="56" t="s">
        <v>158</v>
      </c>
      <c r="B25" s="59"/>
      <c r="C25" s="51"/>
      <c r="D25" s="47"/>
      <c r="E25" s="52">
        <v>30858</v>
      </c>
      <c r="F25" s="54"/>
      <c r="G25" s="52">
        <v>29620</v>
      </c>
      <c r="H25" s="57">
        <v>8</v>
      </c>
      <c r="I25" s="52">
        <v>30999</v>
      </c>
      <c r="J25" s="57">
        <v>8</v>
      </c>
      <c r="K25" s="52">
        <v>32354</v>
      </c>
      <c r="L25" s="57">
        <v>8</v>
      </c>
      <c r="M25" s="52">
        <v>32300</v>
      </c>
      <c r="N25" s="57" t="s">
        <v>15</v>
      </c>
    </row>
    <row r="26" spans="1:14" ht="11.25" customHeight="1">
      <c r="A26" s="56" t="s">
        <v>105</v>
      </c>
      <c r="B26" s="59"/>
      <c r="C26" s="58"/>
      <c r="D26" s="47"/>
      <c r="E26" s="70">
        <v>1746</v>
      </c>
      <c r="F26" s="57"/>
      <c r="G26" s="70">
        <v>2116</v>
      </c>
      <c r="H26" s="57" t="s">
        <v>39</v>
      </c>
      <c r="I26" s="70">
        <v>2121</v>
      </c>
      <c r="J26" s="57" t="s">
        <v>39</v>
      </c>
      <c r="K26" s="70">
        <v>2278</v>
      </c>
      <c r="L26" s="57" t="s">
        <v>39</v>
      </c>
      <c r="M26" s="70">
        <f>M22*0.04</f>
        <v>3000</v>
      </c>
      <c r="N26" s="57" t="s">
        <v>15</v>
      </c>
    </row>
    <row r="27" spans="1:14" ht="11.25" customHeight="1">
      <c r="A27" s="59" t="s">
        <v>0</v>
      </c>
      <c r="B27" s="59"/>
      <c r="C27" s="58"/>
      <c r="D27" s="47"/>
      <c r="E27" s="71">
        <f>E24+E25+E26</f>
        <v>71342</v>
      </c>
      <c r="F27" s="72"/>
      <c r="G27" s="71">
        <f>G24+G25+G26</f>
        <v>74018</v>
      </c>
      <c r="H27" s="72" t="s">
        <v>39</v>
      </c>
      <c r="I27" s="71">
        <f>I24+I25+I26</f>
        <v>71944</v>
      </c>
      <c r="J27" s="72" t="s">
        <v>39</v>
      </c>
      <c r="K27" s="71">
        <f>SUM(K24:K26)</f>
        <v>73753</v>
      </c>
      <c r="L27" s="72" t="s">
        <v>39</v>
      </c>
      <c r="M27" s="71">
        <v>75000</v>
      </c>
      <c r="N27" s="72" t="s">
        <v>15</v>
      </c>
    </row>
    <row r="28" spans="1:14" ht="12" customHeight="1">
      <c r="A28" s="60" t="s">
        <v>159</v>
      </c>
      <c r="B28" s="59"/>
      <c r="C28" s="58"/>
      <c r="D28" s="47"/>
      <c r="E28" s="52">
        <v>15100</v>
      </c>
      <c r="F28" s="53"/>
      <c r="G28" s="52">
        <v>21400</v>
      </c>
      <c r="H28" s="53"/>
      <c r="I28" s="52">
        <v>51300</v>
      </c>
      <c r="J28" s="53"/>
      <c r="K28" s="52">
        <v>27900</v>
      </c>
      <c r="L28" s="53"/>
      <c r="M28" s="52">
        <v>42300</v>
      </c>
      <c r="N28" s="53"/>
    </row>
    <row r="29" spans="1:14" ht="11.25" customHeight="1">
      <c r="A29" s="48" t="s">
        <v>6</v>
      </c>
      <c r="B29" s="55"/>
      <c r="C29" s="58"/>
      <c r="D29" s="47"/>
      <c r="E29" s="61"/>
      <c r="F29" s="53"/>
      <c r="G29" s="61"/>
      <c r="H29" s="53"/>
      <c r="I29" s="61"/>
      <c r="J29" s="53"/>
      <c r="K29" s="61"/>
      <c r="L29" s="53"/>
      <c r="M29" s="61"/>
      <c r="N29" s="53"/>
    </row>
    <row r="30" spans="1:14" ht="11.25" customHeight="1">
      <c r="A30" s="55" t="s">
        <v>89</v>
      </c>
      <c r="B30" s="55"/>
      <c r="C30" s="58" t="s">
        <v>10</v>
      </c>
      <c r="D30" s="47"/>
      <c r="E30" s="73">
        <v>22787</v>
      </c>
      <c r="F30" s="68" t="s">
        <v>90</v>
      </c>
      <c r="G30" s="73">
        <f>((3609*1000)*6.449)/1000</f>
        <v>23274.441</v>
      </c>
      <c r="H30" s="68" t="s">
        <v>16</v>
      </c>
      <c r="I30" s="73">
        <f>((3184.73609*1000)*6.449)/1000</f>
        <v>20538.363044409998</v>
      </c>
      <c r="J30" s="68" t="s">
        <v>90</v>
      </c>
      <c r="K30" s="73">
        <f>((2878.4*1000)*6.449)/1000</f>
        <v>18562.8016</v>
      </c>
      <c r="L30" s="68" t="s">
        <v>16</v>
      </c>
      <c r="M30" s="73">
        <f>((2900*1000)*6.449)/1000</f>
        <v>18702.1</v>
      </c>
      <c r="N30" s="68" t="s">
        <v>90</v>
      </c>
    </row>
    <row r="31" spans="1:14" ht="12" customHeight="1">
      <c r="A31" s="55" t="s">
        <v>174</v>
      </c>
      <c r="B31" s="55"/>
      <c r="C31" s="58"/>
      <c r="D31" s="47"/>
      <c r="E31" s="52"/>
      <c r="F31" s="54"/>
      <c r="G31" s="52"/>
      <c r="H31" s="53"/>
      <c r="I31" s="52"/>
      <c r="J31" s="53"/>
      <c r="K31" s="52"/>
      <c r="L31" s="53"/>
      <c r="M31" s="52"/>
      <c r="N31" s="53"/>
    </row>
    <row r="32" spans="1:14" ht="11.25" customHeight="1">
      <c r="A32" s="56" t="s">
        <v>91</v>
      </c>
      <c r="B32" s="55"/>
      <c r="C32" s="58" t="s">
        <v>5</v>
      </c>
      <c r="D32" s="47"/>
      <c r="E32" s="52">
        <v>78.793</v>
      </c>
      <c r="F32" s="54"/>
      <c r="G32" s="74">
        <v>98.629</v>
      </c>
      <c r="H32" s="53"/>
      <c r="I32" s="52">
        <v>71.63</v>
      </c>
      <c r="J32" s="53"/>
      <c r="K32" s="52">
        <f>(17400*5.51)/1000</f>
        <v>95.874</v>
      </c>
      <c r="L32" s="53" t="s">
        <v>16</v>
      </c>
      <c r="M32" s="52">
        <f>(14200*5.51)/1000</f>
        <v>78.242</v>
      </c>
      <c r="N32" s="53"/>
    </row>
    <row r="33" spans="1:14" ht="11.25" customHeight="1">
      <c r="A33" s="56" t="s">
        <v>93</v>
      </c>
      <c r="B33" s="55"/>
      <c r="C33" s="58" t="s">
        <v>5</v>
      </c>
      <c r="D33" s="47"/>
      <c r="E33" s="52">
        <v>2719.364</v>
      </c>
      <c r="F33" s="54"/>
      <c r="G33" s="52">
        <v>3516.9189999999994</v>
      </c>
      <c r="H33" s="53"/>
      <c r="I33" s="52">
        <v>2825.989</v>
      </c>
      <c r="J33" s="53"/>
      <c r="K33" s="52">
        <f>(407400*8.53)/1000</f>
        <v>3475.1219999999994</v>
      </c>
      <c r="L33" s="53" t="s">
        <v>16</v>
      </c>
      <c r="M33" s="52">
        <f>(317300*8.53)/1000</f>
        <v>2706.569</v>
      </c>
      <c r="N33" s="53"/>
    </row>
    <row r="34" spans="1:14" ht="11.25" customHeight="1">
      <c r="A34" s="56" t="s">
        <v>94</v>
      </c>
      <c r="B34" s="55"/>
      <c r="C34" s="58" t="s">
        <v>5</v>
      </c>
      <c r="D34" s="47"/>
      <c r="E34" s="52">
        <v>857.257</v>
      </c>
      <c r="F34" s="54"/>
      <c r="G34" s="52">
        <v>1477.203</v>
      </c>
      <c r="H34" s="53"/>
      <c r="I34" s="52">
        <v>1690.551</v>
      </c>
      <c r="J34" s="53"/>
      <c r="K34" s="52">
        <f>(264600*7.73)/1000</f>
        <v>2045.358</v>
      </c>
      <c r="L34" s="53" t="s">
        <v>16</v>
      </c>
      <c r="M34" s="52">
        <f>(125900*7.73)/1000</f>
        <v>973.207</v>
      </c>
      <c r="N34" s="53"/>
    </row>
    <row r="35" spans="1:14" ht="11.25" customHeight="1">
      <c r="A35" s="56" t="s">
        <v>92</v>
      </c>
      <c r="B35" s="55"/>
      <c r="C35" s="58" t="s">
        <v>5</v>
      </c>
      <c r="D35" s="47"/>
      <c r="E35" s="52">
        <v>762.45</v>
      </c>
      <c r="F35" s="54"/>
      <c r="G35" s="52">
        <v>1066.05</v>
      </c>
      <c r="H35" s="53"/>
      <c r="I35" s="74">
        <v>729.1</v>
      </c>
      <c r="J35" s="53"/>
      <c r="K35" s="74">
        <f>(81900*11.6)/1000</f>
        <v>950.04</v>
      </c>
      <c r="L35" s="53" t="s">
        <v>16</v>
      </c>
      <c r="M35" s="74">
        <f>(62000*11.6)/1000</f>
        <v>719.2</v>
      </c>
      <c r="N35" s="53"/>
    </row>
    <row r="36" spans="1:15" ht="11.25" customHeight="1">
      <c r="A36" s="56" t="s">
        <v>95</v>
      </c>
      <c r="B36" s="55"/>
      <c r="C36" s="58" t="s">
        <v>5</v>
      </c>
      <c r="D36" s="47"/>
      <c r="E36" s="70">
        <v>281.4</v>
      </c>
      <c r="F36" s="75"/>
      <c r="G36" s="70">
        <v>335.3</v>
      </c>
      <c r="H36" s="57"/>
      <c r="I36" s="70">
        <v>342.3</v>
      </c>
      <c r="J36" s="57"/>
      <c r="K36" s="70">
        <f>(43100*7)/1000</f>
        <v>301.7</v>
      </c>
      <c r="L36" s="57" t="s">
        <v>16</v>
      </c>
      <c r="M36" s="70">
        <f>(45000*7)/1000</f>
        <v>315</v>
      </c>
      <c r="N36" s="57"/>
      <c r="O36" s="33"/>
    </row>
    <row r="37" spans="1:14" ht="11.25" customHeight="1">
      <c r="A37" s="56" t="s">
        <v>135</v>
      </c>
      <c r="B37" s="55"/>
      <c r="C37" s="58" t="s">
        <v>5</v>
      </c>
      <c r="D37" s="47"/>
      <c r="E37" s="76">
        <v>507.17400000000004</v>
      </c>
      <c r="F37" s="77"/>
      <c r="G37" s="76">
        <v>901.7340000000002</v>
      </c>
      <c r="H37" s="78"/>
      <c r="I37" s="76">
        <v>720.894</v>
      </c>
      <c r="J37" s="78"/>
      <c r="K37" s="76">
        <f>(73200*8.22)/1000</f>
        <v>601.704</v>
      </c>
      <c r="L37" s="78" t="s">
        <v>16</v>
      </c>
      <c r="M37" s="76">
        <f>(83900*8.22)/1000</f>
        <v>689.658</v>
      </c>
      <c r="N37" s="78"/>
    </row>
    <row r="38" spans="1:14" ht="11.25" customHeight="1">
      <c r="A38" s="59" t="s">
        <v>0</v>
      </c>
      <c r="B38" s="55"/>
      <c r="C38" s="58" t="s">
        <v>5</v>
      </c>
      <c r="D38" s="47"/>
      <c r="E38" s="52">
        <v>5206.438</v>
      </c>
      <c r="F38" s="53" t="s">
        <v>16</v>
      </c>
      <c r="G38" s="52">
        <v>7395.835</v>
      </c>
      <c r="H38" s="53" t="s">
        <v>16</v>
      </c>
      <c r="I38" s="52">
        <v>6380.464000000001</v>
      </c>
      <c r="J38" s="53" t="s">
        <v>16</v>
      </c>
      <c r="K38" s="52">
        <f>K32+K33+K34+K35+K36+K37</f>
        <v>7469.797999999999</v>
      </c>
      <c r="L38" s="53" t="s">
        <v>16</v>
      </c>
      <c r="M38" s="52">
        <f>M32+M33+M34+M35+M36+M37</f>
        <v>5481.876</v>
      </c>
      <c r="N38" s="53"/>
    </row>
    <row r="39" spans="1:14" ht="11.25" customHeight="1">
      <c r="A39" s="60" t="s">
        <v>160</v>
      </c>
      <c r="B39" s="55"/>
      <c r="C39" s="58"/>
      <c r="D39" s="47"/>
      <c r="E39" s="52">
        <v>176100</v>
      </c>
      <c r="F39" s="53"/>
      <c r="G39" s="52">
        <v>175700</v>
      </c>
      <c r="H39" s="53"/>
      <c r="I39" s="52">
        <v>205600</v>
      </c>
      <c r="J39" s="53"/>
      <c r="K39" s="52">
        <v>172600</v>
      </c>
      <c r="L39" s="53"/>
      <c r="M39" s="52">
        <v>179800</v>
      </c>
      <c r="N39" s="53"/>
    </row>
    <row r="40" spans="1:14" ht="11.25" customHeight="1">
      <c r="A40" s="60" t="s">
        <v>161</v>
      </c>
      <c r="B40" s="56"/>
      <c r="C40" s="58" t="s">
        <v>3</v>
      </c>
      <c r="D40" s="47"/>
      <c r="E40" s="52">
        <v>1691</v>
      </c>
      <c r="F40" s="53"/>
      <c r="G40" s="52">
        <v>1629</v>
      </c>
      <c r="H40" s="53"/>
      <c r="I40" s="52">
        <v>1642.9</v>
      </c>
      <c r="J40" s="53"/>
      <c r="K40" s="52">
        <v>1651.3</v>
      </c>
      <c r="L40" s="53"/>
      <c r="M40" s="52">
        <v>1977</v>
      </c>
      <c r="N40" s="53"/>
    </row>
    <row r="41" spans="1:14" ht="11.25" customHeight="1">
      <c r="A41" s="60" t="s">
        <v>14</v>
      </c>
      <c r="B41" s="56"/>
      <c r="C41" s="58" t="s">
        <v>5</v>
      </c>
      <c r="D41" s="47"/>
      <c r="E41" s="52">
        <v>20.7</v>
      </c>
      <c r="F41" s="53">
        <v>5</v>
      </c>
      <c r="G41" s="52">
        <v>31.2</v>
      </c>
      <c r="H41" s="53">
        <v>5</v>
      </c>
      <c r="I41" s="52">
        <v>33.1</v>
      </c>
      <c r="J41" s="53">
        <v>5</v>
      </c>
      <c r="K41" s="52">
        <v>14.3</v>
      </c>
      <c r="L41" s="53">
        <v>4</v>
      </c>
      <c r="M41" s="52">
        <v>9</v>
      </c>
      <c r="N41" s="53">
        <v>4</v>
      </c>
    </row>
    <row r="42" spans="1:14" ht="11.25" customHeight="1">
      <c r="A42" s="60" t="s">
        <v>162</v>
      </c>
      <c r="B42" s="59"/>
      <c r="C42" s="58" t="s">
        <v>5</v>
      </c>
      <c r="D42" s="47"/>
      <c r="E42" s="52">
        <v>2484.9</v>
      </c>
      <c r="F42" s="53"/>
      <c r="G42" s="52">
        <v>2430.4</v>
      </c>
      <c r="H42" s="53"/>
      <c r="I42" s="52">
        <v>2400</v>
      </c>
      <c r="J42" s="53"/>
      <c r="K42" s="52">
        <v>2436.5</v>
      </c>
      <c r="L42" s="53"/>
      <c r="M42" s="52">
        <v>3044</v>
      </c>
      <c r="N42" s="53"/>
    </row>
    <row r="43" spans="1:14" ht="11.25" customHeight="1">
      <c r="A43" s="60" t="s">
        <v>163</v>
      </c>
      <c r="B43" s="59"/>
      <c r="C43" s="79"/>
      <c r="D43" s="47"/>
      <c r="E43" s="52">
        <v>264100</v>
      </c>
      <c r="F43" s="53"/>
      <c r="G43" s="52">
        <v>209800</v>
      </c>
      <c r="H43" s="53"/>
      <c r="I43" s="52">
        <v>193200</v>
      </c>
      <c r="J43" s="53"/>
      <c r="K43" s="52">
        <v>245100</v>
      </c>
      <c r="L43" s="53"/>
      <c r="M43" s="52">
        <v>257200</v>
      </c>
      <c r="N43" s="53"/>
    </row>
    <row r="44" spans="1:14" s="46" customFormat="1" ht="11.25" customHeight="1">
      <c r="A44" s="60" t="s">
        <v>164</v>
      </c>
      <c r="B44" s="56"/>
      <c r="C44" s="79"/>
      <c r="D44" s="47"/>
      <c r="E44" s="52">
        <v>436800</v>
      </c>
      <c r="F44" s="53"/>
      <c r="G44" s="52">
        <v>438700</v>
      </c>
      <c r="H44" s="53"/>
      <c r="I44" s="52">
        <v>448700</v>
      </c>
      <c r="J44" s="53"/>
      <c r="K44" s="52">
        <v>426700</v>
      </c>
      <c r="L44" s="53"/>
      <c r="M44" s="52">
        <v>405700</v>
      </c>
      <c r="N44" s="53"/>
    </row>
    <row r="45" spans="1:14" ht="11.25" customHeight="1">
      <c r="A45" s="80" t="s">
        <v>165</v>
      </c>
      <c r="B45" s="63"/>
      <c r="C45" s="81"/>
      <c r="D45" s="82"/>
      <c r="E45" s="70">
        <v>19200</v>
      </c>
      <c r="F45" s="57"/>
      <c r="G45" s="70">
        <v>27600</v>
      </c>
      <c r="H45" s="57"/>
      <c r="I45" s="70">
        <v>28600</v>
      </c>
      <c r="J45" s="53"/>
      <c r="K45" s="70">
        <v>17200</v>
      </c>
      <c r="L45" s="53"/>
      <c r="M45" s="70">
        <v>14000</v>
      </c>
      <c r="N45" s="53"/>
    </row>
    <row r="46" spans="1:14" ht="11.25" customHeight="1">
      <c r="A46" s="89" t="s">
        <v>185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47" spans="1:14" ht="11.25" customHeight="1">
      <c r="A47" s="90" t="s">
        <v>166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</row>
    <row r="48" spans="1:14" ht="11.25" customHeight="1">
      <c r="A48" s="90" t="s">
        <v>167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</row>
    <row r="49" spans="1:14" ht="11.25" customHeight="1">
      <c r="A49" s="93" t="s">
        <v>139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1.25" customHeight="1">
      <c r="A50" s="90" t="s">
        <v>168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 ht="11.25" customHeight="1">
      <c r="A51" s="90" t="s">
        <v>169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 ht="11.25" customHeight="1">
      <c r="A52" s="90" t="s">
        <v>170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ht="11.25" customHeight="1">
      <c r="A53" s="90" t="s">
        <v>171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ht="11.25" customHeight="1">
      <c r="A54" s="93" t="s">
        <v>136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ht="11.25" customHeight="1">
      <c r="A55" s="93" t="s">
        <v>106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ht="11.25" customHeight="1">
      <c r="A56" s="90" t="s">
        <v>172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ht="11.25" customHeight="1">
      <c r="A57" s="93" t="s">
        <v>143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</row>
    <row r="58" spans="1:14" ht="11.25" customHeight="1">
      <c r="A58" s="90" t="s">
        <v>173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1:14" ht="11.25" customHeight="1">
      <c r="A59" s="90" t="s">
        <v>179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1:14" ht="11.25" customHeight="1">
      <c r="A60" s="93" t="s">
        <v>180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ht="11.25" customHeight="1">
      <c r="A61" s="90" t="s">
        <v>178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1:14" ht="11.25" customHeight="1">
      <c r="A62" s="93" t="s">
        <v>141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</sheetData>
  <mergeCells count="23">
    <mergeCell ref="A61:N61"/>
    <mergeCell ref="A62:N62"/>
    <mergeCell ref="A53:N53"/>
    <mergeCell ref="A59:N59"/>
    <mergeCell ref="A60:N60"/>
    <mergeCell ref="A54:N54"/>
    <mergeCell ref="A55:N55"/>
    <mergeCell ref="A56:N56"/>
    <mergeCell ref="A58:N58"/>
    <mergeCell ref="A57:N57"/>
    <mergeCell ref="A49:N49"/>
    <mergeCell ref="A50:N50"/>
    <mergeCell ref="A51:N51"/>
    <mergeCell ref="A52:N52"/>
    <mergeCell ref="A2:N2"/>
    <mergeCell ref="A1:N1"/>
    <mergeCell ref="A6:C6"/>
    <mergeCell ref="A3:N3"/>
    <mergeCell ref="A5:N5"/>
    <mergeCell ref="A46:N46"/>
    <mergeCell ref="A47:N47"/>
    <mergeCell ref="A48:N48"/>
    <mergeCell ref="A4:N4"/>
  </mergeCells>
  <printOptions/>
  <pageMargins left="0.5" right="0.5" top="0.5" bottom="0.75" header="0.5" footer="0.5"/>
  <pageSetup horizontalDpi="1200" verticalDpi="1200" orientation="portrait" r:id="rId1"/>
  <ignoredErrors>
    <ignoredError sqref="I6 G6 E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71"/>
  <sheetViews>
    <sheetView workbookViewId="0" topLeftCell="A1">
      <selection activeCell="A1" sqref="A1:G1"/>
    </sheetView>
  </sheetViews>
  <sheetFormatPr defaultColWidth="9.140625" defaultRowHeight="12.75"/>
  <cols>
    <col min="1" max="1" width="13.8515625" style="1" customWidth="1"/>
    <col min="2" max="2" width="11.00390625" style="11" customWidth="1"/>
    <col min="3" max="3" width="0.85546875" style="11" customWidth="1"/>
    <col min="4" max="4" width="38.28125" style="1" customWidth="1"/>
    <col min="5" max="5" width="0.85546875" style="1" customWidth="1"/>
    <col min="6" max="6" width="20.8515625" style="1" customWidth="1"/>
    <col min="7" max="7" width="10.57421875" style="21" customWidth="1"/>
    <col min="8" max="16384" width="9.140625" style="1" customWidth="1"/>
  </cols>
  <sheetData>
    <row r="1" spans="1:7" ht="11.25" customHeight="1">
      <c r="A1" s="99" t="s">
        <v>17</v>
      </c>
      <c r="B1" s="99"/>
      <c r="C1" s="99"/>
      <c r="D1" s="99"/>
      <c r="E1" s="99"/>
      <c r="F1" s="99"/>
      <c r="G1" s="99"/>
    </row>
    <row r="2" spans="1:7" ht="11.25" customHeight="1">
      <c r="A2" s="99" t="s">
        <v>142</v>
      </c>
      <c r="B2" s="99"/>
      <c r="C2" s="99"/>
      <c r="D2" s="99"/>
      <c r="E2" s="99"/>
      <c r="F2" s="99"/>
      <c r="G2" s="99"/>
    </row>
    <row r="3" spans="1:7" ht="11.25" customHeight="1">
      <c r="A3" s="99"/>
      <c r="B3" s="99"/>
      <c r="C3" s="99"/>
      <c r="D3" s="99"/>
      <c r="E3" s="99"/>
      <c r="F3" s="99"/>
      <c r="G3" s="99"/>
    </row>
    <row r="4" spans="1:7" ht="11.25" customHeight="1">
      <c r="A4" s="99" t="s">
        <v>18</v>
      </c>
      <c r="B4" s="99"/>
      <c r="C4" s="99"/>
      <c r="D4" s="99"/>
      <c r="E4" s="99"/>
      <c r="F4" s="99"/>
      <c r="G4" s="99"/>
    </row>
    <row r="5" spans="1:7" ht="11.25" customHeight="1">
      <c r="A5" s="96"/>
      <c r="B5" s="96"/>
      <c r="C5" s="96"/>
      <c r="D5" s="96"/>
      <c r="E5" s="96"/>
      <c r="F5" s="96"/>
      <c r="G5" s="96"/>
    </row>
    <row r="6" spans="1:7" ht="11.25" customHeight="1">
      <c r="A6" s="97"/>
      <c r="B6" s="97"/>
      <c r="C6" s="16"/>
      <c r="D6" s="14"/>
      <c r="E6" s="14"/>
      <c r="F6" s="14"/>
      <c r="G6" s="22" t="s">
        <v>24</v>
      </c>
    </row>
    <row r="7" spans="1:7" ht="11.25" customHeight="1">
      <c r="A7" s="98" t="s">
        <v>19</v>
      </c>
      <c r="B7" s="98"/>
      <c r="C7" s="12"/>
      <c r="D7" s="15" t="s">
        <v>86</v>
      </c>
      <c r="E7" s="15"/>
      <c r="F7" s="32" t="s">
        <v>20</v>
      </c>
      <c r="G7" s="23" t="s">
        <v>21</v>
      </c>
    </row>
    <row r="8" spans="1:7" ht="11.25" customHeight="1">
      <c r="A8" s="6" t="s">
        <v>2</v>
      </c>
      <c r="B8" s="30"/>
      <c r="C8" s="16"/>
      <c r="D8" s="6" t="s">
        <v>73</v>
      </c>
      <c r="E8" s="6"/>
      <c r="F8" s="6" t="s">
        <v>23</v>
      </c>
      <c r="G8" s="36" t="s">
        <v>109</v>
      </c>
    </row>
    <row r="9" spans="1:7" ht="11.25" customHeight="1">
      <c r="A9" s="9"/>
      <c r="B9" s="31"/>
      <c r="C9" s="12"/>
      <c r="D9" s="10" t="s">
        <v>74</v>
      </c>
      <c r="E9" s="9"/>
      <c r="F9" s="9"/>
      <c r="G9" s="37"/>
    </row>
    <row r="10" spans="1:7" ht="11.25" customHeight="1">
      <c r="A10" s="26" t="s">
        <v>87</v>
      </c>
      <c r="B10" s="41"/>
      <c r="C10" s="25"/>
      <c r="D10" s="24" t="s">
        <v>27</v>
      </c>
      <c r="E10" s="24"/>
      <c r="F10" s="24" t="s">
        <v>25</v>
      </c>
      <c r="G10" s="38" t="s">
        <v>110</v>
      </c>
    </row>
    <row r="11" spans="1:7" ht="11.25" customHeight="1">
      <c r="A11" s="26" t="s">
        <v>87</v>
      </c>
      <c r="B11" s="41"/>
      <c r="C11" s="25"/>
      <c r="D11" s="24" t="s">
        <v>28</v>
      </c>
      <c r="E11" s="24"/>
      <c r="F11" s="24" t="s">
        <v>26</v>
      </c>
      <c r="G11" s="38" t="s">
        <v>110</v>
      </c>
    </row>
    <row r="12" spans="1:7" ht="11.25" customHeight="1">
      <c r="A12" s="26" t="s">
        <v>87</v>
      </c>
      <c r="B12" s="41"/>
      <c r="C12" s="25"/>
      <c r="D12" s="24" t="s">
        <v>48</v>
      </c>
      <c r="E12" s="24"/>
      <c r="F12" s="24" t="s">
        <v>32</v>
      </c>
      <c r="G12" s="38" t="s">
        <v>111</v>
      </c>
    </row>
    <row r="13" spans="1:8" ht="11.25" customHeight="1">
      <c r="A13" s="26" t="s">
        <v>87</v>
      </c>
      <c r="B13" s="41"/>
      <c r="C13" s="25"/>
      <c r="D13" s="24" t="s">
        <v>29</v>
      </c>
      <c r="E13" s="24"/>
      <c r="F13" s="24" t="s">
        <v>102</v>
      </c>
      <c r="G13" s="38" t="s">
        <v>112</v>
      </c>
      <c r="H13" s="7"/>
    </row>
    <row r="14" spans="1:7" ht="11.25" customHeight="1">
      <c r="A14" s="6" t="s">
        <v>9</v>
      </c>
      <c r="B14" s="42"/>
      <c r="C14" s="16"/>
      <c r="D14" s="6" t="s">
        <v>132</v>
      </c>
      <c r="E14" s="6"/>
      <c r="F14" s="6" t="s">
        <v>59</v>
      </c>
      <c r="G14" s="36" t="s">
        <v>113</v>
      </c>
    </row>
    <row r="15" spans="1:7" ht="11.25" customHeight="1">
      <c r="A15" s="10"/>
      <c r="B15" s="43"/>
      <c r="C15" s="12"/>
      <c r="D15" s="10" t="s">
        <v>137</v>
      </c>
      <c r="E15" s="12"/>
      <c r="F15" s="9"/>
      <c r="G15" s="37"/>
    </row>
    <row r="16" spans="1:7" ht="11.25" customHeight="1">
      <c r="A16" s="6" t="s">
        <v>47</v>
      </c>
      <c r="B16" s="42"/>
      <c r="C16" s="16"/>
      <c r="D16" s="6" t="s">
        <v>75</v>
      </c>
      <c r="E16" s="6"/>
      <c r="F16" s="29" t="s">
        <v>5</v>
      </c>
      <c r="G16" s="36" t="s">
        <v>114</v>
      </c>
    </row>
    <row r="17" spans="1:7" ht="11.25" customHeight="1">
      <c r="A17" s="9"/>
      <c r="B17" s="43"/>
      <c r="C17" s="12"/>
      <c r="D17" s="10" t="s">
        <v>144</v>
      </c>
      <c r="E17" s="19"/>
      <c r="F17" s="9"/>
      <c r="G17" s="37"/>
    </row>
    <row r="18" spans="1:7" ht="11.25" customHeight="1">
      <c r="A18" s="25" t="s">
        <v>31</v>
      </c>
      <c r="B18" s="41"/>
      <c r="C18" s="25"/>
      <c r="D18" s="24" t="s">
        <v>76</v>
      </c>
      <c r="E18" s="24"/>
      <c r="F18" s="24" t="s">
        <v>43</v>
      </c>
      <c r="G18" s="38" t="s">
        <v>115</v>
      </c>
    </row>
    <row r="19" spans="1:7" ht="11.25" customHeight="1">
      <c r="A19" s="26" t="s">
        <v>87</v>
      </c>
      <c r="B19" s="41"/>
      <c r="C19" s="25"/>
      <c r="D19" s="24" t="s">
        <v>77</v>
      </c>
      <c r="E19" s="24"/>
      <c r="F19" s="24" t="s">
        <v>60</v>
      </c>
      <c r="G19" s="38" t="s">
        <v>116</v>
      </c>
    </row>
    <row r="20" spans="1:7" ht="11.25" customHeight="1">
      <c r="A20" s="6" t="s">
        <v>8</v>
      </c>
      <c r="B20" s="42" t="s">
        <v>4</v>
      </c>
      <c r="C20" s="16"/>
      <c r="D20" s="6" t="s">
        <v>45</v>
      </c>
      <c r="E20" s="6"/>
      <c r="F20" s="6" t="s">
        <v>62</v>
      </c>
      <c r="G20" s="36" t="s">
        <v>117</v>
      </c>
    </row>
    <row r="21" spans="1:7" ht="11.25" customHeight="1">
      <c r="A21" s="9"/>
      <c r="B21" s="43"/>
      <c r="C21" s="12"/>
      <c r="D21" s="9"/>
      <c r="E21" s="9"/>
      <c r="F21" s="10" t="s">
        <v>63</v>
      </c>
      <c r="G21" s="37"/>
    </row>
    <row r="22" spans="1:7" ht="11.25" customHeight="1">
      <c r="A22" s="26" t="s">
        <v>87</v>
      </c>
      <c r="B22" s="41" t="s">
        <v>5</v>
      </c>
      <c r="C22" s="25"/>
      <c r="D22" s="24" t="s">
        <v>181</v>
      </c>
      <c r="E22" s="24"/>
      <c r="F22" s="24" t="s">
        <v>44</v>
      </c>
      <c r="G22" s="38" t="s">
        <v>118</v>
      </c>
    </row>
    <row r="23" spans="1:7" ht="11.25" customHeight="1">
      <c r="A23" s="6" t="s">
        <v>30</v>
      </c>
      <c r="B23" s="42"/>
      <c r="C23" s="16"/>
      <c r="D23" s="6" t="s">
        <v>57</v>
      </c>
      <c r="E23" s="6"/>
      <c r="F23" s="6" t="s">
        <v>100</v>
      </c>
      <c r="G23" s="36" t="s">
        <v>119</v>
      </c>
    </row>
    <row r="24" spans="1:7" ht="11.25" customHeight="1">
      <c r="A24" s="9"/>
      <c r="B24" s="43"/>
      <c r="C24" s="12"/>
      <c r="D24" s="9"/>
      <c r="E24" s="9"/>
      <c r="F24" s="10" t="s">
        <v>63</v>
      </c>
      <c r="G24" s="37"/>
    </row>
    <row r="25" spans="1:7" ht="11.25" customHeight="1">
      <c r="A25" s="29" t="s">
        <v>87</v>
      </c>
      <c r="B25" s="42"/>
      <c r="C25" s="16"/>
      <c r="D25" s="6" t="s">
        <v>78</v>
      </c>
      <c r="E25" s="6"/>
      <c r="F25" s="27" t="s">
        <v>99</v>
      </c>
      <c r="G25" s="36" t="s">
        <v>120</v>
      </c>
    </row>
    <row r="26" spans="1:7" ht="11.25" customHeight="1">
      <c r="A26" s="10"/>
      <c r="B26" s="43"/>
      <c r="C26" s="12"/>
      <c r="D26" s="10" t="s">
        <v>144</v>
      </c>
      <c r="E26" s="10"/>
      <c r="F26" s="9"/>
      <c r="G26" s="37"/>
    </row>
    <row r="27" spans="1:7" ht="11.25" customHeight="1">
      <c r="A27" s="29" t="s">
        <v>87</v>
      </c>
      <c r="B27" s="42"/>
      <c r="C27" s="16"/>
      <c r="D27" s="6" t="s">
        <v>35</v>
      </c>
      <c r="E27" s="6"/>
      <c r="F27" s="6" t="s">
        <v>61</v>
      </c>
      <c r="G27" s="36" t="s">
        <v>121</v>
      </c>
    </row>
    <row r="28" spans="1:7" ht="11.25" customHeight="1">
      <c r="A28" s="9"/>
      <c r="B28" s="43"/>
      <c r="C28" s="12"/>
      <c r="D28" s="10" t="s">
        <v>79</v>
      </c>
      <c r="E28" s="9"/>
      <c r="F28" s="9"/>
      <c r="G28" s="37"/>
    </row>
    <row r="29" spans="1:7" ht="11.25" customHeight="1">
      <c r="A29" s="8" t="s">
        <v>6</v>
      </c>
      <c r="B29" s="44"/>
      <c r="C29" s="16"/>
      <c r="D29" s="29"/>
      <c r="E29" s="6"/>
      <c r="F29" s="6"/>
      <c r="G29" s="36"/>
    </row>
    <row r="30" spans="1:7" ht="11.25" customHeight="1">
      <c r="A30" s="29" t="s">
        <v>108</v>
      </c>
      <c r="B30" s="42" t="s">
        <v>84</v>
      </c>
      <c r="C30" s="40"/>
      <c r="D30" s="8" t="s">
        <v>36</v>
      </c>
      <c r="E30" s="8"/>
      <c r="F30" s="8" t="s">
        <v>64</v>
      </c>
      <c r="G30" s="39" t="s">
        <v>122</v>
      </c>
    </row>
    <row r="31" spans="1:7" ht="11.25" customHeight="1">
      <c r="A31" s="12"/>
      <c r="B31" s="43" t="s">
        <v>140</v>
      </c>
      <c r="C31" s="12"/>
      <c r="D31" s="10" t="s">
        <v>80</v>
      </c>
      <c r="E31" s="9"/>
      <c r="F31" s="10" t="s">
        <v>66</v>
      </c>
      <c r="G31" s="37"/>
    </row>
    <row r="32" spans="1:7" ht="11.25" customHeight="1">
      <c r="A32" s="34" t="s">
        <v>87</v>
      </c>
      <c r="B32" s="42"/>
      <c r="C32" s="16"/>
      <c r="D32" s="6" t="s">
        <v>145</v>
      </c>
      <c r="E32" s="6"/>
      <c r="F32" s="6" t="s">
        <v>68</v>
      </c>
      <c r="G32" s="36" t="s">
        <v>123</v>
      </c>
    </row>
    <row r="33" spans="1:7" ht="11.25" customHeight="1">
      <c r="A33" s="8"/>
      <c r="B33" s="44"/>
      <c r="C33" s="17"/>
      <c r="D33" s="28" t="s">
        <v>175</v>
      </c>
      <c r="E33" s="8"/>
      <c r="F33" s="28" t="s">
        <v>70</v>
      </c>
      <c r="G33" s="39"/>
    </row>
    <row r="34" spans="1:7" ht="11.25" customHeight="1">
      <c r="A34" s="9"/>
      <c r="B34" s="43"/>
      <c r="C34" s="12"/>
      <c r="D34" s="10" t="s">
        <v>85</v>
      </c>
      <c r="E34" s="9"/>
      <c r="F34" s="10" t="s">
        <v>69</v>
      </c>
      <c r="G34" s="37"/>
    </row>
    <row r="35" spans="1:7" ht="11.25" customHeight="1">
      <c r="A35" s="29" t="s">
        <v>107</v>
      </c>
      <c r="B35" s="42" t="s">
        <v>84</v>
      </c>
      <c r="C35" s="27"/>
      <c r="D35" s="6" t="s">
        <v>54</v>
      </c>
      <c r="E35" s="6"/>
      <c r="F35" s="6" t="s">
        <v>22</v>
      </c>
      <c r="G35" s="36" t="s">
        <v>124</v>
      </c>
    </row>
    <row r="36" spans="1:8" ht="11.25" customHeight="1">
      <c r="A36" s="19"/>
      <c r="B36" s="43" t="s">
        <v>140</v>
      </c>
      <c r="C36" s="12"/>
      <c r="D36" s="9"/>
      <c r="E36" s="9"/>
      <c r="F36" s="9"/>
      <c r="G36" s="37"/>
      <c r="H36" s="8"/>
    </row>
    <row r="37" spans="1:7" ht="11.25" customHeight="1">
      <c r="A37" s="35" t="s">
        <v>87</v>
      </c>
      <c r="B37" s="41"/>
      <c r="C37" s="25"/>
      <c r="D37" s="24" t="s">
        <v>103</v>
      </c>
      <c r="E37" s="24"/>
      <c r="F37" s="24" t="s">
        <v>49</v>
      </c>
      <c r="G37" s="38" t="s">
        <v>125</v>
      </c>
    </row>
    <row r="38" spans="1:7" ht="11.25" customHeight="1">
      <c r="A38" s="35" t="s">
        <v>87</v>
      </c>
      <c r="B38" s="45"/>
      <c r="C38" s="26"/>
      <c r="D38" s="24" t="s">
        <v>53</v>
      </c>
      <c r="E38" s="24"/>
      <c r="F38" s="24" t="s">
        <v>50</v>
      </c>
      <c r="G38" s="38" t="s">
        <v>126</v>
      </c>
    </row>
    <row r="39" spans="1:7" ht="11.25" customHeight="1">
      <c r="A39" s="35" t="s">
        <v>87</v>
      </c>
      <c r="B39" s="41"/>
      <c r="C39" s="25"/>
      <c r="D39" s="24" t="s">
        <v>52</v>
      </c>
      <c r="E39" s="24"/>
      <c r="F39" s="24" t="s">
        <v>51</v>
      </c>
      <c r="G39" s="38" t="s">
        <v>127</v>
      </c>
    </row>
    <row r="40" spans="1:7" ht="11.25" customHeight="1">
      <c r="A40" s="24" t="s">
        <v>41</v>
      </c>
      <c r="B40" s="41"/>
      <c r="C40" s="25"/>
      <c r="D40" s="24" t="s">
        <v>40</v>
      </c>
      <c r="E40" s="24"/>
      <c r="F40" s="24" t="s">
        <v>102</v>
      </c>
      <c r="G40" s="38" t="s">
        <v>128</v>
      </c>
    </row>
    <row r="41" spans="1:7" ht="11.25" customHeight="1">
      <c r="A41" s="26" t="s">
        <v>87</v>
      </c>
      <c r="B41" s="41"/>
      <c r="C41" s="25"/>
      <c r="D41" s="24" t="s">
        <v>67</v>
      </c>
      <c r="E41" s="24"/>
      <c r="F41" s="24" t="s">
        <v>46</v>
      </c>
      <c r="G41" s="38" t="s">
        <v>129</v>
      </c>
    </row>
    <row r="42" spans="1:7" ht="11.25" customHeight="1">
      <c r="A42" s="26" t="s">
        <v>87</v>
      </c>
      <c r="B42" s="41"/>
      <c r="C42" s="25"/>
      <c r="D42" s="24" t="s">
        <v>42</v>
      </c>
      <c r="E42" s="24"/>
      <c r="F42" s="24" t="s">
        <v>138</v>
      </c>
      <c r="G42" s="38" t="s">
        <v>65</v>
      </c>
    </row>
    <row r="43" spans="1:7" ht="11.25" customHeight="1">
      <c r="A43" s="6" t="s">
        <v>34</v>
      </c>
      <c r="B43" s="42"/>
      <c r="C43" s="16"/>
      <c r="D43" s="6" t="s">
        <v>176</v>
      </c>
      <c r="E43" s="6"/>
      <c r="F43" s="8"/>
      <c r="G43" s="39"/>
    </row>
    <row r="44" spans="1:7" ht="11.25" customHeight="1">
      <c r="A44" s="8"/>
      <c r="B44" s="44"/>
      <c r="C44" s="17"/>
      <c r="D44" s="28" t="s">
        <v>177</v>
      </c>
      <c r="E44" s="8"/>
      <c r="F44" s="8"/>
      <c r="G44" s="39"/>
    </row>
    <row r="45" spans="1:7" ht="11.25" customHeight="1">
      <c r="A45" s="10"/>
      <c r="B45" s="43"/>
      <c r="C45" s="12"/>
      <c r="D45" s="83" t="s">
        <v>81</v>
      </c>
      <c r="E45" s="9"/>
      <c r="F45" s="8" t="s">
        <v>37</v>
      </c>
      <c r="G45" s="39" t="s">
        <v>110</v>
      </c>
    </row>
    <row r="46" spans="1:7" ht="11.25" customHeight="1">
      <c r="A46" s="26" t="s">
        <v>87</v>
      </c>
      <c r="B46" s="41"/>
      <c r="C46" s="25"/>
      <c r="D46" s="35" t="s">
        <v>82</v>
      </c>
      <c r="E46" s="24"/>
      <c r="F46" s="24" t="s">
        <v>38</v>
      </c>
      <c r="G46" s="38" t="s">
        <v>130</v>
      </c>
    </row>
    <row r="47" spans="1:7" ht="11.25" customHeight="1">
      <c r="A47" s="26" t="s">
        <v>87</v>
      </c>
      <c r="B47" s="41"/>
      <c r="C47" s="25"/>
      <c r="D47" s="35" t="s">
        <v>83</v>
      </c>
      <c r="E47" s="24"/>
      <c r="F47" s="24" t="s">
        <v>46</v>
      </c>
      <c r="G47" s="38" t="s">
        <v>65</v>
      </c>
    </row>
    <row r="48" spans="1:7" ht="11.25" customHeight="1">
      <c r="A48" s="24" t="s">
        <v>55</v>
      </c>
      <c r="B48" s="41"/>
      <c r="C48" s="25"/>
      <c r="D48" s="24" t="s">
        <v>58</v>
      </c>
      <c r="E48" s="24"/>
      <c r="F48" s="24" t="s">
        <v>56</v>
      </c>
      <c r="G48" s="38" t="s">
        <v>131</v>
      </c>
    </row>
    <row r="49" spans="1:7" ht="11.25" customHeight="1">
      <c r="A49" s="95" t="s">
        <v>88</v>
      </c>
      <c r="B49" s="95"/>
      <c r="C49" s="95"/>
      <c r="D49" s="95"/>
      <c r="E49" s="95"/>
      <c r="F49" s="95"/>
      <c r="G49" s="95"/>
    </row>
    <row r="50" ht="10.5">
      <c r="G50" s="20"/>
    </row>
    <row r="51" ht="10.5">
      <c r="G51" s="20"/>
    </row>
    <row r="52" ht="10.5">
      <c r="G52" s="20"/>
    </row>
    <row r="53" ht="10.5">
      <c r="G53" s="20"/>
    </row>
    <row r="54" ht="10.5">
      <c r="G54" s="20"/>
    </row>
    <row r="55" ht="10.5">
      <c r="G55" s="20"/>
    </row>
    <row r="56" ht="10.5">
      <c r="G56" s="20"/>
    </row>
    <row r="57" ht="10.5">
      <c r="G57" s="20"/>
    </row>
    <row r="58" ht="10.5">
      <c r="G58" s="20"/>
    </row>
    <row r="59" ht="10.5">
      <c r="G59" s="20"/>
    </row>
    <row r="60" ht="10.5">
      <c r="G60" s="20"/>
    </row>
    <row r="61" ht="10.5">
      <c r="G61" s="20"/>
    </row>
    <row r="62" ht="10.5">
      <c r="G62" s="20"/>
    </row>
    <row r="63" ht="10.5">
      <c r="G63" s="20"/>
    </row>
    <row r="64" ht="10.5">
      <c r="G64" s="20"/>
    </row>
    <row r="65" ht="10.5">
      <c r="G65" s="20"/>
    </row>
    <row r="66" ht="10.5">
      <c r="G66" s="20"/>
    </row>
    <row r="67" ht="10.5">
      <c r="G67" s="20"/>
    </row>
    <row r="68" ht="10.5">
      <c r="G68" s="20"/>
    </row>
    <row r="69" ht="10.5">
      <c r="G69" s="20"/>
    </row>
    <row r="70" spans="1:3" ht="11.25">
      <c r="A70" s="13"/>
      <c r="B70" s="18"/>
      <c r="C70" s="18"/>
    </row>
    <row r="71" spans="1:3" ht="11.25">
      <c r="A71" s="13"/>
      <c r="B71" s="18"/>
      <c r="C71" s="18"/>
    </row>
  </sheetData>
  <mergeCells count="8">
    <mergeCell ref="A2:G2"/>
    <mergeCell ref="A4:G4"/>
    <mergeCell ref="A1:G1"/>
    <mergeCell ref="A3:G3"/>
    <mergeCell ref="A49:G49"/>
    <mergeCell ref="A5:G5"/>
    <mergeCell ref="A6:B6"/>
    <mergeCell ref="A7:B7"/>
  </mergeCells>
  <printOptions/>
  <pageMargins left="0.5" right="0.5" top="0.5" bottom="0.75" header="0.5" footer="0.5"/>
  <pageSetup horizontalDpi="1200" verticalDpi="1200" orientation="portrait" r:id="rId1"/>
  <ignoredErrors>
    <ignoredError sqref="G36 G28 G33 G24 G31 G26 G21 G17 G9 G18:G20 G8 G10:G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2006</dc:title>
  <dc:subject/>
  <dc:creator>USGS Minerals Information Team</dc:creator>
  <cp:keywords>minerals, statistics, Cuba</cp:keywords>
  <dc:description/>
  <cp:lastModifiedBy>USGS Minerals Information Team</cp:lastModifiedBy>
  <cp:lastPrinted>2008-05-09T13:10:12Z</cp:lastPrinted>
  <dcterms:created xsi:type="dcterms:W3CDTF">2003-03-11T19:32:44Z</dcterms:created>
  <dcterms:modified xsi:type="dcterms:W3CDTF">2010-03-02T23:04:38Z</dcterms:modified>
  <cp:category/>
  <cp:version/>
  <cp:contentType/>
  <cp:contentStatus/>
</cp:coreProperties>
</file>