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6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<sst xmlns="http://schemas.openxmlformats.org/spreadsheetml/2006/main" count="138" uniqueCount="104">
  <si>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TABLE 1</t>
  </si>
  <si>
    <t>(Thousand metric tons unless otherwise specified)</t>
  </si>
  <si>
    <t>metric tons</t>
  </si>
  <si>
    <t>thousand cubic meters</t>
  </si>
  <si>
    <t>Salt</t>
  </si>
  <si>
    <t>TABLE 2</t>
  </si>
  <si>
    <t>Major operating companies and major equity owners</t>
  </si>
  <si>
    <t>Location of mine facilities</t>
  </si>
  <si>
    <t>Annual capacity</t>
  </si>
  <si>
    <t>Cement</t>
  </si>
  <si>
    <t>Rufisque plant</t>
  </si>
  <si>
    <t>--</t>
  </si>
  <si>
    <t>Taiba Mine</t>
  </si>
  <si>
    <t>(Thousand metric tons)</t>
  </si>
  <si>
    <t>Country and commodity</t>
  </si>
  <si>
    <t>2002</t>
  </si>
  <si>
    <t>Cement, hydraulic</t>
  </si>
  <si>
    <t>kilograms</t>
  </si>
  <si>
    <t>Crude oil</t>
  </si>
  <si>
    <t>thousand 42-gallon barrels</t>
  </si>
  <si>
    <t>Refinery products</t>
  </si>
  <si>
    <t>Crude rock:</t>
  </si>
  <si>
    <t>Aluminum phosphate</t>
  </si>
  <si>
    <t>Phosphoric acid</t>
  </si>
  <si>
    <t>sand, 2.6.</t>
  </si>
  <si>
    <t>Attapulgite</t>
  </si>
  <si>
    <t>Lam Lam</t>
  </si>
  <si>
    <t>Lam Lam, Sebikhotane, and</t>
  </si>
  <si>
    <t xml:space="preserve">which is estimated to be produced from other Senegalese sources. </t>
  </si>
  <si>
    <t>5, 8</t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</si>
  <si>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</si>
  <si>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</si>
  <si>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r>
      <t>THE GAMBIA</t>
    </r>
    <r>
      <rPr>
        <vertAlign val="superscript"/>
        <sz val="8"/>
        <rFont val="Times"/>
        <family val="1"/>
      </rPr>
      <t>2</t>
    </r>
  </si>
  <si>
    <r>
      <t>Clay</t>
    </r>
    <r>
      <rPr>
        <vertAlign val="superscript"/>
        <sz val="8"/>
        <rFont val="Times"/>
        <family val="1"/>
      </rPr>
      <t>3</t>
    </r>
  </si>
  <si>
    <r>
      <t>Laterites</t>
    </r>
    <r>
      <rPr>
        <vertAlign val="superscript"/>
        <sz val="8"/>
        <rFont val="Times"/>
        <family val="1"/>
      </rPr>
      <t>3</t>
    </r>
  </si>
  <si>
    <r>
      <t>Silica sand</t>
    </r>
    <r>
      <rPr>
        <vertAlign val="superscript"/>
        <sz val="8"/>
        <rFont val="Times"/>
        <family val="1"/>
      </rPr>
      <t>3</t>
    </r>
  </si>
  <si>
    <r>
      <t>SENEGAL</t>
    </r>
    <r>
      <rPr>
        <vertAlign val="superscript"/>
        <sz val="8"/>
        <rFont val="Times"/>
        <family val="1"/>
      </rPr>
      <t>7</t>
    </r>
  </si>
  <si>
    <r>
      <t>Basalt</t>
    </r>
    <r>
      <rPr>
        <vertAlign val="superscript"/>
        <sz val="8"/>
        <rFont val="Times"/>
        <family val="1"/>
      </rPr>
      <t>3</t>
    </r>
  </si>
  <si>
    <r>
      <t>Limestone</t>
    </r>
    <r>
      <rPr>
        <vertAlign val="superscript"/>
        <sz val="8"/>
        <rFont val="Times"/>
        <family val="1"/>
      </rPr>
      <t>3</t>
    </r>
  </si>
  <si>
    <r>
      <t>Natural gas</t>
    </r>
    <r>
      <rPr>
        <vertAlign val="superscript"/>
        <sz val="8"/>
        <rFont val="Times"/>
        <family val="1"/>
      </rPr>
      <t>e</t>
    </r>
  </si>
  <si>
    <r>
      <t>Sand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</si>
  <si>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 addition to the commodities listed, The Gambia also produced a variety of construction materials (laterite, sand, and shell), but information is inadequate to</t>
    </r>
  </si>
  <si>
    <r>
      <t>6</t>
    </r>
    <r>
      <rPr>
        <sz val="8"/>
        <rFont val="Times"/>
        <family val="1"/>
      </rPr>
      <t>From sales.</t>
    </r>
  </si>
  <si>
    <r>
      <t>7</t>
    </r>
    <r>
      <rPr>
        <sz val="8"/>
        <rFont val="Times"/>
        <family val="1"/>
      </rPr>
      <t>In addition to the commodities listed, Senegal also produced sand and gravel, and stone for local construction purposes, but information is inadequate to make</t>
    </r>
  </si>
  <si>
    <r>
      <t>9</t>
    </r>
    <r>
      <rPr>
        <sz val="8"/>
        <rFont val="Times"/>
        <family val="1"/>
      </rPr>
      <t>Government estimate of unreported production of artisanal gold.</t>
    </r>
  </si>
  <si>
    <r>
      <t>5</t>
    </r>
    <r>
      <rPr>
        <sz val="8"/>
        <rFont val="Times"/>
        <family val="1"/>
      </rPr>
      <t>Reported figure.</t>
    </r>
  </si>
  <si>
    <t>4, 6</t>
  </si>
  <si>
    <r>
      <t>Gold</t>
    </r>
    <r>
      <rPr>
        <vertAlign val="superscript"/>
        <sz val="8"/>
        <rFont val="Times"/>
        <family val="1"/>
      </rPr>
      <t>e, 9</t>
    </r>
  </si>
  <si>
    <t>r, 5</t>
  </si>
  <si>
    <r>
      <t>Laterite</t>
    </r>
    <r>
      <rPr>
        <vertAlign val="superscript"/>
        <sz val="8"/>
        <rFont val="Times"/>
        <family val="1"/>
      </rPr>
      <t>3</t>
    </r>
  </si>
  <si>
    <t>Darou I plant, Darou</t>
  </si>
  <si>
    <t>Phosphate rock, calcium</t>
  </si>
  <si>
    <t>100.</t>
  </si>
  <si>
    <t>NA.</t>
  </si>
  <si>
    <t>600.</t>
  </si>
  <si>
    <t>1,600.</t>
  </si>
  <si>
    <t>2,000.</t>
  </si>
  <si>
    <t>Kirene plant</t>
  </si>
  <si>
    <t xml:space="preserve">and Indian Farmers Fertilizer Cooperative Ltd. and Southern </t>
  </si>
  <si>
    <t>Société Senegalaise de Phosphates de Thies SA (private, 100%)</t>
  </si>
  <si>
    <r>
      <t>THE GAMBIA AND SENEGAL: PRODUCTION OF MINERAL COMMODITIES</t>
    </r>
    <r>
      <rPr>
        <vertAlign val="superscript"/>
        <sz val="8"/>
        <rFont val="Times"/>
        <family val="1"/>
      </rPr>
      <t>1</t>
    </r>
  </si>
  <si>
    <r>
      <t>4</t>
    </r>
    <r>
      <rPr>
        <sz val="8"/>
        <rFont val="Times"/>
        <family val="1"/>
      </rPr>
      <t>Source: Geology Department of the Republic of The Gambia.</t>
    </r>
  </si>
  <si>
    <r>
      <t>3</t>
    </r>
    <r>
      <rPr>
        <sz val="8"/>
        <rFont val="Times"/>
        <family val="1"/>
      </rPr>
      <t>Values converted from cubic meters to metric tons. Specific gravity, in grams per cubic meter--basalt, 2.8; clay, 2.55; laterites, 2.55; limestone, 2.6; and</t>
    </r>
  </si>
  <si>
    <t>Do.</t>
  </si>
  <si>
    <t>Allou-Kagne</t>
  </si>
  <si>
    <t>Khoudoss</t>
  </si>
  <si>
    <t>Senegal Mines (Government, 49%, and private, 51%)</t>
  </si>
  <si>
    <t>Petrochemicals Industries Corporation Ltd., collectively,</t>
  </si>
  <si>
    <t>240 kilometers south of Dakar</t>
  </si>
  <si>
    <r>
      <t>2006</t>
    </r>
    <r>
      <rPr>
        <vertAlign val="superscript"/>
        <sz val="8"/>
        <rFont val="Times"/>
        <family val="1"/>
      </rPr>
      <t>e</t>
    </r>
  </si>
  <si>
    <t>5, 6</t>
  </si>
  <si>
    <t>THE GAMBIA</t>
  </si>
  <si>
    <t>SENEGAL</t>
  </si>
  <si>
    <t>20.</t>
  </si>
  <si>
    <t>Sanyang district</t>
  </si>
  <si>
    <t>4, 5</t>
  </si>
  <si>
    <r>
      <t>Petroleum:</t>
    </r>
    <r>
      <rPr>
        <vertAlign val="superscript"/>
        <sz val="8"/>
        <rFont val="Times"/>
        <family val="1"/>
      </rPr>
      <t>10</t>
    </r>
  </si>
  <si>
    <r>
      <t>Phosphate rock and related products:</t>
    </r>
    <r>
      <rPr>
        <vertAlign val="superscript"/>
        <sz val="8"/>
        <rFont val="Times"/>
        <family val="1"/>
      </rPr>
      <t>11</t>
    </r>
  </si>
  <si>
    <r>
      <t>Calcium phosphate-based fertilizers</t>
    </r>
    <r>
      <rPr>
        <vertAlign val="superscript"/>
        <sz val="8"/>
        <rFont val="Times"/>
        <family val="1"/>
      </rPr>
      <t>12</t>
    </r>
  </si>
  <si>
    <r>
      <t>Calcium phosphate</t>
    </r>
    <r>
      <rPr>
        <vertAlign val="superscript"/>
        <sz val="8"/>
        <rFont val="Times"/>
        <family val="1"/>
      </rPr>
      <t>12</t>
    </r>
  </si>
  <si>
    <r>
      <t>Phosphoric acid,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 xml:space="preserve">5 </t>
    </r>
    <r>
      <rPr>
        <sz val="8"/>
        <rFont val="Times"/>
        <family val="1"/>
      </rPr>
      <t>content</t>
    </r>
    <r>
      <rPr>
        <vertAlign val="superscript"/>
        <sz val="8"/>
        <rFont val="Times"/>
        <family val="1"/>
      </rPr>
      <t>12</t>
    </r>
  </si>
  <si>
    <r>
      <t>11</t>
    </r>
    <r>
      <rPr>
        <sz val="8"/>
        <rFont val="Times"/>
        <family val="1"/>
      </rPr>
      <t xml:space="preserve">Industries Chimiques du Sénégal was the main producer of phosphate rock in Senegal. Phosphate rock production excludes about 200,000 metric tons per year, </t>
    </r>
  </si>
  <si>
    <r>
      <t>12</t>
    </r>
    <r>
      <rPr>
        <sz val="8"/>
        <rFont val="Times"/>
        <family val="1"/>
      </rPr>
      <t>Source: Industries Chimiques du Sénégal.</t>
    </r>
  </si>
  <si>
    <r>
      <t>10</t>
    </r>
    <r>
      <rPr>
        <sz val="8"/>
        <rFont val="Times"/>
        <family val="1"/>
      </rPr>
      <t>Crude petroleum values have been converted from metric tons to 42-gallon barrels using a conversion factor of 7.4 barrels of crude petroleum per metric ton.</t>
    </r>
  </si>
  <si>
    <t>Zircon/rutile concentrate</t>
  </si>
  <si>
    <t>Industries Chimiques du Sénégal Group (Government, 46.38%,</t>
  </si>
  <si>
    <t>20.31%)</t>
  </si>
  <si>
    <t>Clays, fuller's earth (attapulgite)</t>
  </si>
  <si>
    <t>make reliable estimates of output.</t>
  </si>
  <si>
    <r>
      <t>8</t>
    </r>
    <r>
      <rPr>
        <sz val="8"/>
        <rFont val="Times"/>
        <family val="1"/>
      </rPr>
      <t>Source: Direction des Mines et de la Géologie, Republic of Senegal.</t>
    </r>
  </si>
  <si>
    <t>Carnegie Minerals plc and Astron Ltd.</t>
  </si>
  <si>
    <r>
      <t>Zircon/rutile concentrate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</si>
  <si>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Mine under development.</t>
    </r>
  </si>
  <si>
    <t xml:space="preserve">Les Ciments du Sahel S.A. (private, 100%); </t>
  </si>
  <si>
    <t>Société Ouest Africaine des Ciments (private, 100%)</t>
  </si>
  <si>
    <r>
      <t>e</t>
    </r>
    <r>
      <rPr>
        <sz val="8"/>
        <rFont val="Times"/>
        <family val="1"/>
      </rPr>
      <t xml:space="preserve">Estimated; estimated data are rounded to no more than three significant digits.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</si>
  <si>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October 2007.</t>
    </r>
  </si>
  <si>
    <t>reliable estimates of output. The major source of information for the Senegal 2006 statistics is Agence National de la Statistique et de la Démographie.</t>
  </si>
  <si>
    <t>THE GAMBIA AND SENEGAL: STRUCTURE OF THE MINERAL INDUSTRIES IN 2006</t>
  </si>
  <si>
    <r>
      <t>330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>.</t>
    </r>
  </si>
  <si>
    <t>This icon is linked to an embedded text document. Double-click on the icon to open the document.</t>
  </si>
  <si>
    <t>USGS Minerals Yearbook 2006, Volume III – The Gambia, Guinea-Bissau, and Senegal</t>
  </si>
  <si>
    <t>This workbook includes one embedded Microsoft Word document and two tables (see tabs below).</t>
  </si>
  <si>
    <t>NA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</si>
</sst>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"/>
      <family val="0"/>
    </font>
    <font>
      <b/>
      <sz val="11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42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" fontId="3" fillId="0" borderId="0" xfId="4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" fontId="3" fillId="0" borderId="10" xfId="42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" fontId="3" fillId="0" borderId="10" xfId="42" applyNumberFormat="1" applyFont="1" applyFill="1" applyBorder="1" applyAlignment="1" quotePrefix="1">
      <alignment horizontal="right" vertical="center"/>
    </xf>
    <xf numFmtId="1" fontId="3" fillId="0" borderId="10" xfId="4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3" fontId="3" fillId="0" borderId="11" xfId="4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3" fontId="3" fillId="0" borderId="10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left" vertical="center" indent="4"/>
    </xf>
    <xf numFmtId="0" fontId="3" fillId="0" borderId="10" xfId="0" applyFont="1" applyFill="1" applyBorder="1" applyAlignment="1">
      <alignment horizontal="left" vertical="center" indent="2"/>
    </xf>
    <xf numFmtId="3" fontId="3" fillId="0" borderId="12" xfId="4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49" fontId="3" fillId="0" borderId="10" xfId="43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 quotePrefix="1">
      <alignment horizontal="left"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indent="3"/>
    </xf>
    <xf numFmtId="49" fontId="3" fillId="0" borderId="12" xfId="43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57">
      <alignment/>
      <protection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47" customWidth="1"/>
  </cols>
  <sheetData>
    <row r="1" spans="1:12" ht="11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1.25" customHeight="1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1.25" customHeight="1">
      <c r="A7" s="51" t="s">
        <v>101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48"/>
    </row>
    <row r="8" spans="1:12" ht="11.25" customHeight="1">
      <c r="A8" s="50" t="s">
        <v>102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1.25" customHeight="1">
      <c r="A9" s="4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1.25" customHeight="1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1.25" customHeight="1">
      <c r="A11" s="4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 customHeight="1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1.25" customHeight="1">
      <c r="A13" s="4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1.25" customHeight="1">
      <c r="A14" s="4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1.25" customHeight="1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1.25" customHeight="1">
      <c r="A16" s="50" t="s">
        <v>100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</sheetData>
  <mergeCells count="3">
    <mergeCell ref="A8:L8"/>
    <mergeCell ref="A16:L16"/>
    <mergeCell ref="A7:K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0535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2" width="17.140625" style="1" customWidth="1"/>
    <col min="3" max="3" width="3.7109375" style="31" customWidth="1"/>
    <col min="4" max="4" width="8.00390625" style="1" customWidth="1"/>
    <col min="5" max="5" width="2.140625" style="21" bestFit="1" customWidth="1"/>
    <col min="6" max="6" width="8.7109375" style="1" customWidth="1"/>
    <col min="7" max="7" width="2.421875" style="21" bestFit="1" customWidth="1"/>
    <col min="8" max="8" width="8.7109375" style="1" customWidth="1"/>
    <col min="9" max="9" width="2.421875" style="21" bestFit="1" customWidth="1"/>
    <col min="10" max="10" width="8.7109375" style="1" customWidth="1"/>
    <col min="11" max="11" width="2.140625" style="21" bestFit="1" customWidth="1"/>
    <col min="12" max="12" width="9.140625" style="1" customWidth="1"/>
    <col min="13" max="13" width="2.421875" style="21" bestFit="1" customWidth="1"/>
    <col min="14" max="16384" width="9.140625" style="1" customWidth="1"/>
  </cols>
  <sheetData>
    <row r="1" spans="1:13" ht="11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25" customHeight="1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1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1.25" customHeight="1">
      <c r="A6" s="58" t="s">
        <v>14</v>
      </c>
      <c r="B6" s="58"/>
      <c r="C6" s="58"/>
      <c r="D6" s="7" t="s">
        <v>15</v>
      </c>
      <c r="E6" s="8"/>
      <c r="F6" s="9">
        <v>2003</v>
      </c>
      <c r="G6" s="8"/>
      <c r="H6" s="10" t="s">
        <v>30</v>
      </c>
      <c r="I6" s="8"/>
      <c r="J6" s="10" t="s">
        <v>31</v>
      </c>
      <c r="K6" s="8"/>
      <c r="L6" s="10" t="s">
        <v>69</v>
      </c>
      <c r="M6" s="8"/>
    </row>
    <row r="7" spans="1:13" ht="11.25" customHeight="1">
      <c r="A7" s="58" t="s">
        <v>32</v>
      </c>
      <c r="B7" s="58"/>
      <c r="C7" s="58"/>
      <c r="D7" s="2"/>
      <c r="E7" s="3"/>
      <c r="F7" s="2"/>
      <c r="G7" s="3"/>
      <c r="H7" s="2"/>
      <c r="I7" s="3"/>
      <c r="J7" s="2"/>
      <c r="K7" s="3"/>
      <c r="L7" s="2"/>
      <c r="M7" s="3"/>
    </row>
    <row r="8" spans="1:13" ht="12" customHeight="1">
      <c r="A8" s="11" t="s">
        <v>33</v>
      </c>
      <c r="B8" s="12"/>
      <c r="C8" s="29" t="s">
        <v>2</v>
      </c>
      <c r="D8" s="13">
        <f>4633*2.55</f>
        <v>11814.15</v>
      </c>
      <c r="E8" s="14">
        <v>4</v>
      </c>
      <c r="F8" s="13">
        <v>12375</v>
      </c>
      <c r="G8" s="14">
        <v>4</v>
      </c>
      <c r="H8" s="13">
        <v>13655</v>
      </c>
      <c r="I8" s="14" t="s">
        <v>75</v>
      </c>
      <c r="J8" s="13">
        <v>13700</v>
      </c>
      <c r="K8" s="14"/>
      <c r="L8" s="13">
        <v>13700</v>
      </c>
      <c r="M8" s="14"/>
    </row>
    <row r="9" spans="1:13" ht="11.25" customHeight="1">
      <c r="A9" s="11" t="s">
        <v>49</v>
      </c>
      <c r="B9" s="12"/>
      <c r="C9" s="29"/>
      <c r="D9" s="13">
        <f>(160859*2.55)/1000</f>
        <v>410.19044999999994</v>
      </c>
      <c r="E9" s="14"/>
      <c r="F9" s="13">
        <v>227</v>
      </c>
      <c r="G9" s="14">
        <v>4</v>
      </c>
      <c r="H9" s="13">
        <v>245</v>
      </c>
      <c r="I9" s="14" t="s">
        <v>75</v>
      </c>
      <c r="J9" s="13">
        <v>250</v>
      </c>
      <c r="K9" s="14"/>
      <c r="L9" s="13">
        <v>250</v>
      </c>
      <c r="M9" s="14"/>
    </row>
    <row r="10" spans="1:13" ht="11.25" customHeight="1">
      <c r="A10" s="11" t="s">
        <v>35</v>
      </c>
      <c r="B10" s="12"/>
      <c r="C10" s="29"/>
      <c r="D10" s="15">
        <f>(580116*2.6)/1000</f>
        <v>1508.3016</v>
      </c>
      <c r="E10" s="14">
        <v>4</v>
      </c>
      <c r="F10" s="13">
        <v>1534</v>
      </c>
      <c r="G10" s="14">
        <v>4</v>
      </c>
      <c r="H10" s="13">
        <v>1389</v>
      </c>
      <c r="I10" s="14" t="s">
        <v>75</v>
      </c>
      <c r="J10" s="15">
        <v>1390</v>
      </c>
      <c r="K10" s="14"/>
      <c r="L10" s="15">
        <v>1390</v>
      </c>
      <c r="M10" s="14"/>
    </row>
    <row r="11" spans="1:13" ht="11.25" customHeight="1">
      <c r="A11" s="11" t="s">
        <v>84</v>
      </c>
      <c r="B11" s="12"/>
      <c r="C11" s="29" t="s">
        <v>2</v>
      </c>
      <c r="D11" s="7" t="s">
        <v>11</v>
      </c>
      <c r="E11" s="14"/>
      <c r="F11" s="15">
        <v>13000</v>
      </c>
      <c r="G11" s="14" t="s">
        <v>46</v>
      </c>
      <c r="H11" s="7" t="s">
        <v>11</v>
      </c>
      <c r="I11" s="14" t="s">
        <v>75</v>
      </c>
      <c r="J11" s="7" t="s">
        <v>11</v>
      </c>
      <c r="K11" s="14"/>
      <c r="L11" s="7">
        <v>410</v>
      </c>
      <c r="M11" s="14" t="s">
        <v>70</v>
      </c>
    </row>
    <row r="12" spans="1:13" ht="11.25" customHeight="1">
      <c r="A12" s="58" t="s">
        <v>36</v>
      </c>
      <c r="B12" s="58"/>
      <c r="C12" s="58"/>
      <c r="D12" s="2"/>
      <c r="E12" s="3"/>
      <c r="F12" s="2"/>
      <c r="G12" s="3"/>
      <c r="H12" s="2"/>
      <c r="I12" s="3"/>
      <c r="J12" s="2"/>
      <c r="K12" s="3"/>
      <c r="L12" s="2"/>
      <c r="M12" s="3"/>
    </row>
    <row r="13" spans="1:13" ht="11.25" customHeight="1">
      <c r="A13" s="11" t="s">
        <v>37</v>
      </c>
      <c r="B13" s="12"/>
      <c r="C13" s="30"/>
      <c r="D13" s="13">
        <f>(41591.31*2.8)/1000</f>
        <v>116.45566799999999</v>
      </c>
      <c r="E13" s="14"/>
      <c r="F13" s="13">
        <f>(129813.5*2.8)/1000</f>
        <v>363.4778</v>
      </c>
      <c r="G13" s="14">
        <v>8</v>
      </c>
      <c r="H13" s="13">
        <v>360</v>
      </c>
      <c r="I13" s="14"/>
      <c r="J13" s="13">
        <v>360</v>
      </c>
      <c r="K13" s="14"/>
      <c r="L13" s="13">
        <v>360</v>
      </c>
      <c r="M13" s="14"/>
    </row>
    <row r="14" spans="1:13" ht="11.25" customHeight="1">
      <c r="A14" s="11" t="s">
        <v>16</v>
      </c>
      <c r="B14" s="12"/>
      <c r="C14" s="29"/>
      <c r="D14" s="15">
        <v>1653</v>
      </c>
      <c r="E14" s="8"/>
      <c r="F14" s="15">
        <v>1694</v>
      </c>
      <c r="G14" s="14"/>
      <c r="H14" s="15">
        <v>2391</v>
      </c>
      <c r="I14" s="14" t="s">
        <v>48</v>
      </c>
      <c r="J14" s="15">
        <v>2623</v>
      </c>
      <c r="K14" s="14" t="s">
        <v>48</v>
      </c>
      <c r="L14" s="15">
        <v>2884</v>
      </c>
      <c r="M14" s="14">
        <v>5</v>
      </c>
    </row>
    <row r="15" spans="1:13" ht="12" customHeight="1">
      <c r="A15" s="11" t="s">
        <v>33</v>
      </c>
      <c r="B15" s="12"/>
      <c r="C15" s="29"/>
      <c r="D15" s="15">
        <f>(7559*2.55)/1000</f>
        <v>19.275449999999996</v>
      </c>
      <c r="E15" s="16"/>
      <c r="F15" s="15">
        <f>(8315*2.55)/1000</f>
        <v>21.20325</v>
      </c>
      <c r="G15" s="14">
        <v>8</v>
      </c>
      <c r="H15" s="15">
        <v>20</v>
      </c>
      <c r="I15" s="14"/>
      <c r="J15" s="15">
        <v>20</v>
      </c>
      <c r="K15" s="14"/>
      <c r="L15" s="15">
        <v>20</v>
      </c>
      <c r="M15" s="14"/>
    </row>
    <row r="16" spans="1:13" ht="11.25" customHeight="1">
      <c r="A16" s="11" t="s">
        <v>87</v>
      </c>
      <c r="B16" s="12"/>
      <c r="C16" s="29"/>
      <c r="D16" s="15">
        <v>138</v>
      </c>
      <c r="E16" s="8"/>
      <c r="F16" s="15">
        <v>195</v>
      </c>
      <c r="G16" s="14"/>
      <c r="H16" s="15">
        <v>200</v>
      </c>
      <c r="I16" s="14"/>
      <c r="J16" s="15">
        <v>127</v>
      </c>
      <c r="K16" s="14" t="s">
        <v>48</v>
      </c>
      <c r="L16" s="15">
        <v>140</v>
      </c>
      <c r="M16" s="14">
        <v>5</v>
      </c>
    </row>
    <row r="17" spans="1:13" ht="11.25" customHeight="1">
      <c r="A17" s="11" t="s">
        <v>47</v>
      </c>
      <c r="B17" s="12"/>
      <c r="C17" s="29" t="s">
        <v>17</v>
      </c>
      <c r="D17" s="15">
        <v>600</v>
      </c>
      <c r="E17" s="16">
        <v>5</v>
      </c>
      <c r="F17" s="15">
        <v>600</v>
      </c>
      <c r="G17" s="14" t="s">
        <v>29</v>
      </c>
      <c r="H17" s="15">
        <v>600</v>
      </c>
      <c r="I17" s="14"/>
      <c r="J17" s="15">
        <v>600</v>
      </c>
      <c r="K17" s="14"/>
      <c r="L17" s="15">
        <v>600</v>
      </c>
      <c r="M17" s="14"/>
    </row>
    <row r="18" spans="1:13" ht="11.25" customHeight="1">
      <c r="A18" s="11" t="s">
        <v>34</v>
      </c>
      <c r="B18" s="12"/>
      <c r="C18" s="29"/>
      <c r="D18" s="15">
        <f>(44020*2.55)/1000</f>
        <v>112.25099999999999</v>
      </c>
      <c r="E18" s="8"/>
      <c r="F18" s="15">
        <f>(119024*2.55)/1000</f>
        <v>303.5112</v>
      </c>
      <c r="G18" s="14">
        <v>8</v>
      </c>
      <c r="H18" s="15">
        <v>300</v>
      </c>
      <c r="I18" s="14"/>
      <c r="J18" s="15">
        <v>300</v>
      </c>
      <c r="K18" s="14"/>
      <c r="L18" s="15">
        <v>300</v>
      </c>
      <c r="M18" s="14"/>
    </row>
    <row r="19" spans="1:13" ht="11.25" customHeight="1">
      <c r="A19" s="11" t="s">
        <v>38</v>
      </c>
      <c r="B19" s="17"/>
      <c r="C19" s="29"/>
      <c r="D19" s="15">
        <f>(561780.8*2.6)/1000</f>
        <v>1460.6300800000001</v>
      </c>
      <c r="E19" s="8"/>
      <c r="F19" s="15">
        <f>(610581.5*2.6)/1000</f>
        <v>1587.5119000000002</v>
      </c>
      <c r="G19" s="14">
        <v>8</v>
      </c>
      <c r="H19" s="15">
        <v>1600</v>
      </c>
      <c r="I19" s="14"/>
      <c r="J19" s="15">
        <v>1600</v>
      </c>
      <c r="K19" s="14"/>
      <c r="L19" s="15">
        <v>1600</v>
      </c>
      <c r="M19" s="14"/>
    </row>
    <row r="20" spans="1:13" ht="12" customHeight="1">
      <c r="A20" s="11" t="s">
        <v>39</v>
      </c>
      <c r="B20" s="18"/>
      <c r="C20" s="29" t="s">
        <v>3</v>
      </c>
      <c r="D20" s="15">
        <f>3368000/1000</f>
        <v>3368</v>
      </c>
      <c r="E20" s="16">
        <v>5</v>
      </c>
      <c r="F20" s="15">
        <f>12637561/1000</f>
        <v>12637.561</v>
      </c>
      <c r="G20" s="14" t="s">
        <v>29</v>
      </c>
      <c r="H20" s="15">
        <v>12600</v>
      </c>
      <c r="I20" s="14"/>
      <c r="J20" s="15">
        <v>12600</v>
      </c>
      <c r="K20" s="14"/>
      <c r="L20" s="15">
        <v>12600</v>
      </c>
      <c r="M20" s="14"/>
    </row>
    <row r="21" spans="1:13" ht="12" customHeight="1">
      <c r="A21" s="38" t="s">
        <v>76</v>
      </c>
      <c r="B21" s="39"/>
      <c r="C21" s="40"/>
      <c r="D21" s="19"/>
      <c r="E21" s="20"/>
      <c r="F21" s="19"/>
      <c r="G21" s="20"/>
      <c r="H21" s="19"/>
      <c r="I21" s="20"/>
      <c r="J21" s="19"/>
      <c r="K21" s="20"/>
      <c r="L21" s="19"/>
      <c r="M21" s="20"/>
    </row>
    <row r="22" spans="1:13" ht="11.25" customHeight="1">
      <c r="A22" s="12" t="s">
        <v>18</v>
      </c>
      <c r="B22" s="17"/>
      <c r="C22" s="29" t="s">
        <v>19</v>
      </c>
      <c r="D22" s="13">
        <f>(98100*7.4)/1000</f>
        <v>725.94</v>
      </c>
      <c r="E22" s="14" t="s">
        <v>48</v>
      </c>
      <c r="F22" s="13">
        <f>(39200*7.4)/1000</f>
        <v>290.08</v>
      </c>
      <c r="G22" s="14" t="s">
        <v>48</v>
      </c>
      <c r="H22" s="13">
        <f>(27300*7.4)/1000</f>
        <v>202.02</v>
      </c>
      <c r="I22" s="14" t="s">
        <v>48</v>
      </c>
      <c r="J22" s="13">
        <f>(50600*7.4)/1000</f>
        <v>374.44</v>
      </c>
      <c r="K22" s="14" t="s">
        <v>48</v>
      </c>
      <c r="L22" s="13">
        <f>(52400*7.4)/1000</f>
        <v>387.76</v>
      </c>
      <c r="M22" s="14" t="s">
        <v>48</v>
      </c>
    </row>
    <row r="23" spans="1:13" ht="11.25" customHeight="1">
      <c r="A23" s="12" t="s">
        <v>20</v>
      </c>
      <c r="B23" s="12"/>
      <c r="C23" s="29"/>
      <c r="D23" s="15">
        <v>854</v>
      </c>
      <c r="E23" s="8" t="s">
        <v>48</v>
      </c>
      <c r="F23" s="15">
        <v>1091</v>
      </c>
      <c r="G23" s="8" t="s">
        <v>48</v>
      </c>
      <c r="H23" s="15">
        <v>1106</v>
      </c>
      <c r="I23" s="8" t="s">
        <v>48</v>
      </c>
      <c r="J23" s="15">
        <v>870</v>
      </c>
      <c r="K23" s="8" t="s">
        <v>48</v>
      </c>
      <c r="L23" s="15">
        <v>313</v>
      </c>
      <c r="M23" s="8">
        <v>5</v>
      </c>
    </row>
    <row r="24" spans="1:13" ht="12" customHeight="1">
      <c r="A24" s="11" t="s">
        <v>77</v>
      </c>
      <c r="B24" s="12"/>
      <c r="C24" s="29"/>
      <c r="D24" s="19"/>
      <c r="E24" s="20"/>
      <c r="F24" s="19"/>
      <c r="G24" s="20"/>
      <c r="H24" s="19"/>
      <c r="I24" s="20"/>
      <c r="J24" s="19"/>
      <c r="K24" s="20"/>
      <c r="L24" s="19"/>
      <c r="M24" s="20"/>
    </row>
    <row r="25" spans="1:13" ht="12" customHeight="1">
      <c r="A25" s="12" t="s">
        <v>78</v>
      </c>
      <c r="B25" s="12"/>
      <c r="C25" s="29"/>
      <c r="D25" s="13">
        <f>200664/1000</f>
        <v>200.664</v>
      </c>
      <c r="E25" s="14"/>
      <c r="F25" s="13">
        <f>251090/1000</f>
        <v>251.09</v>
      </c>
      <c r="G25" s="14"/>
      <c r="H25" s="13">
        <v>210</v>
      </c>
      <c r="I25" s="14">
        <v>5</v>
      </c>
      <c r="J25" s="13">
        <v>186</v>
      </c>
      <c r="K25" s="14" t="s">
        <v>48</v>
      </c>
      <c r="L25" s="13">
        <v>33</v>
      </c>
      <c r="M25" s="14">
        <v>5</v>
      </c>
    </row>
    <row r="26" spans="1:13" ht="11.25" customHeight="1">
      <c r="A26" s="12" t="s">
        <v>21</v>
      </c>
      <c r="B26" s="12"/>
      <c r="C26" s="29"/>
      <c r="D26" s="4"/>
      <c r="E26" s="5"/>
      <c r="F26" s="4"/>
      <c r="G26" s="5"/>
      <c r="H26" s="4"/>
      <c r="I26" s="5"/>
      <c r="J26" s="4"/>
      <c r="K26" s="5"/>
      <c r="L26" s="4"/>
      <c r="M26" s="5"/>
    </row>
    <row r="27" spans="1:13" ht="11.25" customHeight="1">
      <c r="A27" s="18" t="s">
        <v>22</v>
      </c>
      <c r="B27" s="6"/>
      <c r="C27" s="29"/>
      <c r="D27" s="13">
        <f>3516/1000</f>
        <v>3.516</v>
      </c>
      <c r="E27" s="14"/>
      <c r="F27" s="13">
        <f>3516/1000</f>
        <v>3.516</v>
      </c>
      <c r="G27" s="14">
        <v>8</v>
      </c>
      <c r="H27" s="13">
        <v>4</v>
      </c>
      <c r="I27" s="14"/>
      <c r="J27" s="13">
        <v>4</v>
      </c>
      <c r="K27" s="14"/>
      <c r="L27" s="13">
        <v>4</v>
      </c>
      <c r="M27" s="14"/>
    </row>
    <row r="28" spans="1:13" ht="12" customHeight="1">
      <c r="A28" s="18" t="s">
        <v>79</v>
      </c>
      <c r="B28" s="6"/>
      <c r="C28" s="29"/>
      <c r="D28" s="15">
        <f>1547000/1000</f>
        <v>1547</v>
      </c>
      <c r="E28" s="8"/>
      <c r="F28" s="15">
        <v>1499</v>
      </c>
      <c r="G28" s="14" t="s">
        <v>48</v>
      </c>
      <c r="H28" s="15">
        <v>1576</v>
      </c>
      <c r="I28" s="14">
        <v>5</v>
      </c>
      <c r="J28" s="15">
        <v>1451</v>
      </c>
      <c r="K28" s="14">
        <v>5</v>
      </c>
      <c r="L28" s="15">
        <v>584</v>
      </c>
      <c r="M28" s="14">
        <v>5</v>
      </c>
    </row>
    <row r="29" spans="1:13" ht="12" customHeight="1">
      <c r="A29" s="12" t="s">
        <v>80</v>
      </c>
      <c r="B29" s="12"/>
      <c r="C29" s="29"/>
      <c r="D29" s="15">
        <v>638</v>
      </c>
      <c r="E29" s="8" t="s">
        <v>48</v>
      </c>
      <c r="F29" s="15">
        <f>511299/1000</f>
        <v>511.299</v>
      </c>
      <c r="G29" s="8"/>
      <c r="H29" s="15">
        <v>570</v>
      </c>
      <c r="I29" s="8" t="s">
        <v>48</v>
      </c>
      <c r="J29" s="15">
        <v>504</v>
      </c>
      <c r="K29" s="8"/>
      <c r="L29" s="15">
        <v>180</v>
      </c>
      <c r="M29" s="8">
        <v>5</v>
      </c>
    </row>
    <row r="30" spans="1:13" ht="11.25" customHeight="1">
      <c r="A30" s="11" t="s">
        <v>4</v>
      </c>
      <c r="B30" s="12"/>
      <c r="C30" s="29"/>
      <c r="D30" s="15">
        <v>172</v>
      </c>
      <c r="E30" s="8"/>
      <c r="F30" s="15">
        <v>235</v>
      </c>
      <c r="G30" s="8"/>
      <c r="H30" s="15">
        <v>168</v>
      </c>
      <c r="I30" s="8" t="s">
        <v>48</v>
      </c>
      <c r="J30" s="15">
        <v>134</v>
      </c>
      <c r="K30" s="8" t="s">
        <v>48</v>
      </c>
      <c r="L30" s="15">
        <v>199</v>
      </c>
      <c r="M30" s="8">
        <v>5</v>
      </c>
    </row>
    <row r="31" spans="1:13" ht="11.25" customHeight="1">
      <c r="A31" s="11" t="s">
        <v>40</v>
      </c>
      <c r="B31" s="12"/>
      <c r="C31" s="29"/>
      <c r="D31" s="15">
        <f>(330614*2.6)/1000</f>
        <v>859.5964</v>
      </c>
      <c r="E31" s="8"/>
      <c r="F31" s="15">
        <f>(833824*2.6)/1000</f>
        <v>2167.9424</v>
      </c>
      <c r="G31" s="14">
        <v>8</v>
      </c>
      <c r="H31" s="15">
        <v>2170</v>
      </c>
      <c r="I31" s="14"/>
      <c r="J31" s="15">
        <v>2170</v>
      </c>
      <c r="K31" s="14"/>
      <c r="L31" s="15">
        <v>2170</v>
      </c>
      <c r="M31" s="14"/>
    </row>
    <row r="32" spans="1:13" ht="11.25" customHeight="1">
      <c r="A32" s="53" t="s">
        <v>95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1.25" customHeight="1">
      <c r="A33" s="52" t="s">
        <v>96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1.25" customHeight="1">
      <c r="A34" s="54" t="s">
        <v>41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1.25" customHeight="1">
      <c r="A35" s="55" t="s">
        <v>88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1.25" customHeight="1">
      <c r="A36" s="54" t="s">
        <v>62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1.25" customHeight="1">
      <c r="A37" s="55" t="s">
        <v>24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1.25" customHeight="1">
      <c r="A38" s="54" t="s">
        <v>61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1.25" customHeight="1">
      <c r="A39" s="52" t="s">
        <v>45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1.25" customHeight="1">
      <c r="A40" s="52" t="s">
        <v>42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11.25" customHeight="1">
      <c r="A41" s="52" t="s">
        <v>43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1.25" customHeight="1">
      <c r="A42" s="55" t="s">
        <v>97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1.25" customHeight="1">
      <c r="A43" s="52" t="s">
        <v>89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1.25" customHeight="1">
      <c r="A44" s="52" t="s">
        <v>44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1.25" customHeight="1">
      <c r="A45" s="54" t="s">
        <v>83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1.25" customHeight="1">
      <c r="A46" s="56" t="s">
        <v>81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1.25" customHeight="1">
      <c r="A47" s="57" t="s">
        <v>28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 customHeight="1">
      <c r="A48" s="56" t="s">
        <v>82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</sheetData>
  <sheetProtection/>
  <mergeCells count="25">
    <mergeCell ref="A1:M1"/>
    <mergeCell ref="A2:M2"/>
    <mergeCell ref="A4:M4"/>
    <mergeCell ref="A6:C6"/>
    <mergeCell ref="A3:M3"/>
    <mergeCell ref="A5:M5"/>
    <mergeCell ref="A48:M48"/>
    <mergeCell ref="A47:M47"/>
    <mergeCell ref="A7:C7"/>
    <mergeCell ref="A12:C12"/>
    <mergeCell ref="A46:M46"/>
    <mergeCell ref="A45:M45"/>
    <mergeCell ref="A44:M44"/>
    <mergeCell ref="A43:M43"/>
    <mergeCell ref="A42:M42"/>
    <mergeCell ref="A41:M41"/>
    <mergeCell ref="A40:M40"/>
    <mergeCell ref="A39:M39"/>
    <mergeCell ref="A32:M32"/>
    <mergeCell ref="A38:M38"/>
    <mergeCell ref="A36:M36"/>
    <mergeCell ref="A35:M35"/>
    <mergeCell ref="A34:M34"/>
    <mergeCell ref="A37:M37"/>
    <mergeCell ref="A33:M33"/>
  </mergeCells>
  <printOptions/>
  <pageMargins left="0.5" right="0.5" top="0.5" bottom="0.75" header="0.5" footer="0.5"/>
  <pageSetup horizontalDpi="1200" verticalDpi="1200" orientation="portrait" r:id="rId1"/>
  <ignoredErrors>
    <ignoredError sqref="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1" width="19.140625" style="1" customWidth="1"/>
    <col min="2" max="2" width="1.7109375" style="1" customWidth="1"/>
    <col min="3" max="3" width="41.140625" style="21" customWidth="1"/>
    <col min="4" max="4" width="1.7109375" style="21" customWidth="1"/>
    <col min="5" max="5" width="19.7109375" style="21" customWidth="1"/>
    <col min="6" max="6" width="1.7109375" style="21" customWidth="1"/>
    <col min="7" max="7" width="10.140625" style="32" customWidth="1"/>
    <col min="8" max="16384" width="9.140625" style="1" customWidth="1"/>
  </cols>
  <sheetData>
    <row r="1" spans="1:7" ht="11.25" customHeight="1">
      <c r="A1" s="64" t="s">
        <v>5</v>
      </c>
      <c r="B1" s="64"/>
      <c r="C1" s="64"/>
      <c r="D1" s="64"/>
      <c r="E1" s="64"/>
      <c r="F1" s="64"/>
      <c r="G1" s="64"/>
    </row>
    <row r="2" spans="1:7" ht="11.25" customHeight="1">
      <c r="A2" s="64" t="s">
        <v>98</v>
      </c>
      <c r="B2" s="64"/>
      <c r="C2" s="64"/>
      <c r="D2" s="64"/>
      <c r="E2" s="64"/>
      <c r="F2" s="64"/>
      <c r="G2" s="64"/>
    </row>
    <row r="3" spans="1:7" ht="11.25" customHeight="1">
      <c r="A3" s="64"/>
      <c r="B3" s="64"/>
      <c r="C3" s="64"/>
      <c r="D3" s="64"/>
      <c r="E3" s="64"/>
      <c r="F3" s="64"/>
      <c r="G3" s="64"/>
    </row>
    <row r="4" spans="1:7" ht="11.25" customHeight="1">
      <c r="A4" s="64" t="s">
        <v>13</v>
      </c>
      <c r="B4" s="64"/>
      <c r="C4" s="64"/>
      <c r="D4" s="64"/>
      <c r="E4" s="64"/>
      <c r="F4" s="64"/>
      <c r="G4" s="64"/>
    </row>
    <row r="5" spans="1:7" ht="11.25" customHeight="1">
      <c r="A5" s="62"/>
      <c r="B5" s="62"/>
      <c r="C5" s="62"/>
      <c r="D5" s="62"/>
      <c r="E5" s="62"/>
      <c r="F5" s="62"/>
      <c r="G5" s="62"/>
    </row>
    <row r="6" spans="1:7" s="43" customFormat="1" ht="11.25" customHeight="1">
      <c r="A6" s="22" t="s">
        <v>14</v>
      </c>
      <c r="B6" s="22"/>
      <c r="C6" s="22" t="s">
        <v>6</v>
      </c>
      <c r="D6" s="22"/>
      <c r="E6" s="22" t="s">
        <v>7</v>
      </c>
      <c r="F6" s="22"/>
      <c r="G6" s="33" t="s">
        <v>8</v>
      </c>
    </row>
    <row r="7" spans="1:7" s="43" customFormat="1" ht="11.25" customHeight="1">
      <c r="A7" s="22" t="s">
        <v>71</v>
      </c>
      <c r="B7" s="44"/>
      <c r="C7" s="44"/>
      <c r="D7" s="44"/>
      <c r="E7" s="44"/>
      <c r="F7" s="44"/>
      <c r="G7" s="45"/>
    </row>
    <row r="8" spans="1:7" s="43" customFormat="1" ht="11.25" customHeight="1">
      <c r="A8" s="26" t="s">
        <v>91</v>
      </c>
      <c r="B8" s="26"/>
      <c r="C8" s="26" t="s">
        <v>90</v>
      </c>
      <c r="D8" s="26"/>
      <c r="E8" s="26" t="s">
        <v>74</v>
      </c>
      <c r="F8" s="26"/>
      <c r="G8" s="46" t="s">
        <v>73</v>
      </c>
    </row>
    <row r="9" spans="1:7" s="43" customFormat="1" ht="11.25" customHeight="1">
      <c r="A9" s="22" t="s">
        <v>72</v>
      </c>
      <c r="B9" s="41"/>
      <c r="C9" s="41"/>
      <c r="D9" s="41"/>
      <c r="E9" s="41"/>
      <c r="F9" s="41"/>
      <c r="G9" s="42"/>
    </row>
    <row r="10" spans="1:7" s="43" customFormat="1" ht="11.25" customHeight="1">
      <c r="A10" s="1" t="s">
        <v>25</v>
      </c>
      <c r="B10" s="1"/>
      <c r="C10" s="21" t="s">
        <v>66</v>
      </c>
      <c r="D10" s="21"/>
      <c r="E10" s="21" t="s">
        <v>68</v>
      </c>
      <c r="F10" s="21"/>
      <c r="G10" s="37" t="s">
        <v>52</v>
      </c>
    </row>
    <row r="11" spans="1:7" s="43" customFormat="1" ht="11.25" customHeight="1">
      <c r="A11" s="28" t="s">
        <v>63</v>
      </c>
      <c r="B11" s="28"/>
      <c r="C11" s="24" t="s">
        <v>59</v>
      </c>
      <c r="D11" s="24"/>
      <c r="E11" s="24" t="s">
        <v>26</v>
      </c>
      <c r="F11" s="24"/>
      <c r="G11" s="34" t="s">
        <v>53</v>
      </c>
    </row>
    <row r="12" spans="1:7" ht="11.25" customHeight="1">
      <c r="A12" s="23" t="s">
        <v>9</v>
      </c>
      <c r="B12" s="23"/>
      <c r="C12" s="24" t="s">
        <v>93</v>
      </c>
      <c r="D12" s="24"/>
      <c r="E12" s="24" t="s">
        <v>57</v>
      </c>
      <c r="F12" s="24"/>
      <c r="G12" s="35" t="s">
        <v>54</v>
      </c>
    </row>
    <row r="13" spans="1:7" ht="11.25" customHeight="1">
      <c r="A13" s="28" t="s">
        <v>63</v>
      </c>
      <c r="B13" s="28"/>
      <c r="C13" s="24" t="s">
        <v>94</v>
      </c>
      <c r="D13" s="24"/>
      <c r="E13" s="24" t="s">
        <v>10</v>
      </c>
      <c r="F13" s="24"/>
      <c r="G13" s="35" t="s">
        <v>55</v>
      </c>
    </row>
    <row r="14" spans="1:7" ht="11.25" customHeight="1">
      <c r="A14" s="23" t="s">
        <v>51</v>
      </c>
      <c r="B14" s="23"/>
      <c r="C14" s="24" t="s">
        <v>85</v>
      </c>
      <c r="D14" s="24"/>
      <c r="E14" s="24" t="s">
        <v>12</v>
      </c>
      <c r="F14" s="24"/>
      <c r="G14" s="35" t="s">
        <v>56</v>
      </c>
    </row>
    <row r="15" spans="1:7" ht="11.25" customHeight="1">
      <c r="A15" s="25"/>
      <c r="B15" s="25"/>
      <c r="C15" s="27" t="s">
        <v>58</v>
      </c>
      <c r="D15" s="27"/>
      <c r="E15" s="26"/>
      <c r="F15" s="26"/>
      <c r="G15" s="36"/>
    </row>
    <row r="16" spans="1:7" ht="11.25" customHeight="1">
      <c r="A16" s="25"/>
      <c r="B16" s="25"/>
      <c r="C16" s="27" t="s">
        <v>67</v>
      </c>
      <c r="D16" s="27"/>
      <c r="E16" s="26"/>
      <c r="F16" s="26"/>
      <c r="G16" s="36"/>
    </row>
    <row r="17" spans="1:7" ht="11.25" customHeight="1">
      <c r="A17" s="25"/>
      <c r="B17" s="25"/>
      <c r="C17" s="27" t="s">
        <v>86</v>
      </c>
      <c r="D17" s="27"/>
      <c r="E17" s="26"/>
      <c r="F17" s="26"/>
      <c r="G17" s="36"/>
    </row>
    <row r="18" spans="1:7" ht="11.25" customHeight="1">
      <c r="A18" s="28" t="s">
        <v>63</v>
      </c>
      <c r="B18" s="28"/>
      <c r="C18" s="24" t="s">
        <v>59</v>
      </c>
      <c r="D18" s="24"/>
      <c r="E18" s="24" t="s">
        <v>27</v>
      </c>
      <c r="F18" s="24"/>
      <c r="G18" s="34" t="s">
        <v>53</v>
      </c>
    </row>
    <row r="19" spans="1:7" ht="11.25" customHeight="1">
      <c r="A19" s="25"/>
      <c r="B19" s="25"/>
      <c r="C19" s="25"/>
      <c r="D19" s="25"/>
      <c r="E19" s="27" t="s">
        <v>64</v>
      </c>
      <c r="F19" s="27"/>
      <c r="G19" s="36"/>
    </row>
    <row r="20" spans="1:7" ht="12" customHeight="1">
      <c r="A20" s="23" t="s">
        <v>23</v>
      </c>
      <c r="B20" s="23"/>
      <c r="C20" s="24" t="s">
        <v>85</v>
      </c>
      <c r="D20" s="24"/>
      <c r="E20" s="24" t="s">
        <v>50</v>
      </c>
      <c r="F20" s="24"/>
      <c r="G20" s="34" t="s">
        <v>99</v>
      </c>
    </row>
    <row r="21" spans="1:7" ht="11.25" customHeight="1">
      <c r="A21" s="25"/>
      <c r="B21" s="25"/>
      <c r="C21" s="27" t="s">
        <v>58</v>
      </c>
      <c r="D21" s="27"/>
      <c r="E21" s="27" t="s">
        <v>65</v>
      </c>
      <c r="F21" s="27"/>
      <c r="G21" s="36"/>
    </row>
    <row r="22" spans="1:7" ht="11.25" customHeight="1">
      <c r="A22" s="25"/>
      <c r="B22" s="25"/>
      <c r="C22" s="27" t="s">
        <v>67</v>
      </c>
      <c r="D22" s="27"/>
      <c r="E22" s="26"/>
      <c r="F22" s="26"/>
      <c r="G22" s="36"/>
    </row>
    <row r="23" spans="1:7" ht="11.25" customHeight="1">
      <c r="A23" s="25"/>
      <c r="B23" s="25"/>
      <c r="C23" s="27" t="s">
        <v>86</v>
      </c>
      <c r="D23" s="27"/>
      <c r="E23" s="26"/>
      <c r="F23" s="26"/>
      <c r="G23" s="36"/>
    </row>
    <row r="24" spans="1:7" ht="11.25" customHeight="1">
      <c r="A24" s="63" t="s">
        <v>103</v>
      </c>
      <c r="B24" s="63"/>
      <c r="C24" s="63"/>
      <c r="D24" s="63"/>
      <c r="E24" s="63"/>
      <c r="F24" s="63"/>
      <c r="G24" s="63"/>
    </row>
    <row r="25" spans="1:7" ht="11.25" customHeight="1">
      <c r="A25" s="61" t="s">
        <v>92</v>
      </c>
      <c r="B25" s="61"/>
      <c r="C25" s="61"/>
      <c r="D25" s="61"/>
      <c r="E25" s="61"/>
      <c r="F25" s="61"/>
      <c r="G25" s="61"/>
    </row>
  </sheetData>
  <sheetProtection/>
  <mergeCells count="7">
    <mergeCell ref="A25:G25"/>
    <mergeCell ref="A5:G5"/>
    <mergeCell ref="A24:G24"/>
    <mergeCell ref="A1:G1"/>
    <mergeCell ref="A2:G2"/>
    <mergeCell ref="A4:G4"/>
    <mergeCell ref="A3:G3"/>
  </mergeCells>
  <printOptions/>
  <pageMargins left="0.5" right="0.5" top="0.5" bottom="0.75" header="0.5" footer="0.5"/>
  <pageSetup horizontalDpi="1200" verticalDpi="1200" orientation="portrait" r:id="rId1"/>
  <ignoredErrors>
    <ignoredError sqref="G10:G13 G8 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USGS Minerals Information Team</cp:lastModifiedBy>
  <cp:lastPrinted>2009-03-03T22:35:41Z</cp:lastPrinted>
  <dcterms:created xsi:type="dcterms:W3CDTF">2003-07-01T15:34:59Z</dcterms:created>
  <dcterms:modified xsi:type="dcterms:W3CDTF">2009-03-03T22:36:48Z</dcterms:modified>
  <cp:category/>
  <cp:version/>
  <cp:contentType/>
  <cp:contentStatus/>
</cp:coreProperties>
</file>