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0" windowWidth="15525" windowHeight="11385" tabRatio="89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</sheets>
  <definedNames>
    <definedName name="_xlnm.Print_Area" localSheetId="5">'T5'!$A$1:$F$38</definedName>
  </definedNames>
  <calcPr fullCalcOnLoad="1"/>
</workbook>
</file>

<file path=xl/sharedStrings.xml><?xml version="1.0" encoding="utf-8"?>
<sst xmlns="http://schemas.openxmlformats.org/spreadsheetml/2006/main" count="1060" uniqueCount="312">
  <si>
    <t>TABLE 1</t>
  </si>
  <si>
    <t>United States:</t>
  </si>
  <si>
    <t>Consumption</t>
  </si>
  <si>
    <t>W</t>
  </si>
  <si>
    <t>Exports</t>
  </si>
  <si>
    <t>Imports for consumption</t>
  </si>
  <si>
    <t>Stocks, December 31:</t>
  </si>
  <si>
    <t>Consumer</t>
  </si>
  <si>
    <t>Production</t>
  </si>
  <si>
    <t>Stocks, December 31, producer and consumer</t>
  </si>
  <si>
    <t>TABLE 2</t>
  </si>
  <si>
    <t>Annual</t>
  </si>
  <si>
    <t>Materials</t>
  </si>
  <si>
    <t>Sales</t>
  </si>
  <si>
    <t>Fiscal</t>
  </si>
  <si>
    <t>Calendar</t>
  </si>
  <si>
    <t>Material</t>
  </si>
  <si>
    <t>year</t>
  </si>
  <si>
    <t>Ores and concentrates</t>
  </si>
  <si>
    <t>Ferrotungsten</t>
  </si>
  <si>
    <t>--</t>
  </si>
  <si>
    <t>Tungsten metal powder</t>
  </si>
  <si>
    <t>Total</t>
  </si>
  <si>
    <t>TABLE 3</t>
  </si>
  <si>
    <t xml:space="preserve">Tungsten </t>
  </si>
  <si>
    <t>Tungsten</t>
  </si>
  <si>
    <t>metal powder</t>
  </si>
  <si>
    <t>carbide powder</t>
  </si>
  <si>
    <t>Net production:</t>
  </si>
  <si>
    <t>Producer stocks:</t>
  </si>
  <si>
    <t>TABLE 4</t>
  </si>
  <si>
    <t/>
  </si>
  <si>
    <t>Consumption by end use:</t>
  </si>
  <si>
    <t>Steels</t>
  </si>
  <si>
    <t>Superalloys</t>
  </si>
  <si>
    <t>Mill products made from metal powder</t>
  </si>
  <si>
    <t xml:space="preserve">Chemical uses </t>
  </si>
  <si>
    <t>Consumption by form:</t>
  </si>
  <si>
    <t>Tungsten carbide powder</t>
  </si>
  <si>
    <t>Consumer stocks, December 31:</t>
  </si>
  <si>
    <t>nonferrous alloys.</t>
  </si>
  <si>
    <t>TABLE 5</t>
  </si>
  <si>
    <t>TABLE 6</t>
  </si>
  <si>
    <t>Gross weight</t>
  </si>
  <si>
    <t>Value</t>
  </si>
  <si>
    <t>Country of destination</t>
  </si>
  <si>
    <t>(metric tons)</t>
  </si>
  <si>
    <t>(thousands)</t>
  </si>
  <si>
    <t>(3)</t>
  </si>
  <si>
    <t>Australia</t>
  </si>
  <si>
    <t>Canada</t>
  </si>
  <si>
    <t>China</t>
  </si>
  <si>
    <t>France</t>
  </si>
  <si>
    <t>Germany</t>
  </si>
  <si>
    <t>India</t>
  </si>
  <si>
    <t>Ireland</t>
  </si>
  <si>
    <t>Italy</t>
  </si>
  <si>
    <t>Japan</t>
  </si>
  <si>
    <t>Mexico</t>
  </si>
  <si>
    <t>Netherlands</t>
  </si>
  <si>
    <t>Singapore</t>
  </si>
  <si>
    <t>South Africa</t>
  </si>
  <si>
    <t>Sweden</t>
  </si>
  <si>
    <t>Taiwan</t>
  </si>
  <si>
    <t>Turkey</t>
  </si>
  <si>
    <t>United Kingdom</t>
  </si>
  <si>
    <t>Vietnam</t>
  </si>
  <si>
    <t>-- Zero.</t>
  </si>
  <si>
    <t>TABLE 7</t>
  </si>
  <si>
    <t>(2)</t>
  </si>
  <si>
    <t>Spain</t>
  </si>
  <si>
    <t>TABLE 8</t>
  </si>
  <si>
    <t>Belgium</t>
  </si>
  <si>
    <t>Brazil</t>
  </si>
  <si>
    <t>Chile</t>
  </si>
  <si>
    <t>Czech Republic</t>
  </si>
  <si>
    <t>Hong Kong</t>
  </si>
  <si>
    <t>Israel</t>
  </si>
  <si>
    <t>Korea, Republic of</t>
  </si>
  <si>
    <t>Peru</t>
  </si>
  <si>
    <t>Switzerland</t>
  </si>
  <si>
    <t>Thailand</t>
  </si>
  <si>
    <t>Venezuela</t>
  </si>
  <si>
    <t>Other</t>
  </si>
  <si>
    <t>Austria</t>
  </si>
  <si>
    <t>TABLE 10</t>
  </si>
  <si>
    <t>Product and country of destination</t>
  </si>
  <si>
    <t>Ferrotungsten and ferrosilicon tungsten:</t>
  </si>
  <si>
    <t>Hungary</t>
  </si>
  <si>
    <t>Malaysia</t>
  </si>
  <si>
    <t>United Arab Emirates</t>
  </si>
  <si>
    <t>Colombia</t>
  </si>
  <si>
    <t>TABLE 11</t>
  </si>
  <si>
    <t>Country of origin</t>
  </si>
  <si>
    <t>Bolivia</t>
  </si>
  <si>
    <t>Mongolia</t>
  </si>
  <si>
    <t>Portugal</t>
  </si>
  <si>
    <t>Rwanda</t>
  </si>
  <si>
    <t>Uganda</t>
  </si>
  <si>
    <t>TABLE 12</t>
  </si>
  <si>
    <t>Russia</t>
  </si>
  <si>
    <t>TABLE 13</t>
  </si>
  <si>
    <t>TABLE 14</t>
  </si>
  <si>
    <t>Product and country of origin</t>
  </si>
  <si>
    <t>Tungsten carbide powder:</t>
  </si>
  <si>
    <t>Waste and scrap:</t>
  </si>
  <si>
    <t>Tungsten oxides:</t>
  </si>
  <si>
    <t xml:space="preserve">Other tungstates: </t>
  </si>
  <si>
    <t>Quantity</t>
  </si>
  <si>
    <t>Quantity,</t>
  </si>
  <si>
    <t>U.S. IMPORTS FOR CONSUMPTION OF TUNGSTEN ORES AND CONCENTRATES,</t>
  </si>
  <si>
    <t>U.S. IMPORTS FOR CONSUMPTION OF FERROTUNGSTEN AND</t>
  </si>
  <si>
    <t>tungsten</t>
  </si>
  <si>
    <t>content</t>
  </si>
  <si>
    <t>tungsten content</t>
  </si>
  <si>
    <t>Concentrates:</t>
  </si>
  <si>
    <t>Price:</t>
  </si>
  <si>
    <t>Ammonium paratungstate:</t>
  </si>
  <si>
    <t>Primary products:</t>
  </si>
  <si>
    <t>World, production of concentrate</t>
  </si>
  <si>
    <t>Indonesia</t>
  </si>
  <si>
    <t>New Zealand</t>
  </si>
  <si>
    <t>Pakistan</t>
  </si>
  <si>
    <t>Plant location</t>
  </si>
  <si>
    <t>Buffalo Tungsten Inc.</t>
  </si>
  <si>
    <t>Chem-Met Co., The</t>
  </si>
  <si>
    <t>Elmet Technologies, Inc.</t>
  </si>
  <si>
    <t>General Electric Co.</t>
  </si>
  <si>
    <t>Kennametal Inc.</t>
  </si>
  <si>
    <t>Do.</t>
  </si>
  <si>
    <t>Huntsville, AL.</t>
  </si>
  <si>
    <t>Depew, NY.</t>
  </si>
  <si>
    <t>Clinton, MD.</t>
  </si>
  <si>
    <t>Lewiston, ME.</t>
  </si>
  <si>
    <t>Euclid, OH.</t>
  </si>
  <si>
    <t>Fallon, NV.</t>
  </si>
  <si>
    <t>Latrobe, PA.</t>
  </si>
  <si>
    <t>Towanda, PA.</t>
  </si>
  <si>
    <t>Company</t>
  </si>
  <si>
    <t>Source: U.S. Census Bureau.</t>
  </si>
  <si>
    <r>
      <t>SALIENT TUNGSTEN STATISTICS</t>
    </r>
    <r>
      <rPr>
        <vertAlign val="superscript"/>
        <sz val="8"/>
        <rFont val="Times New Roman"/>
        <family val="1"/>
      </rPr>
      <t>1</t>
    </r>
  </si>
  <si>
    <r>
      <t>U.S. Government</t>
    </r>
    <r>
      <rPr>
        <vertAlign val="superscript"/>
        <sz val="8"/>
        <rFont val="Times New Roman"/>
        <family val="1"/>
      </rPr>
      <t>2</t>
    </r>
  </si>
  <si>
    <r>
      <t>U.S. spot quotation</t>
    </r>
    <r>
      <rPr>
        <vertAlign val="superscript"/>
        <sz val="8"/>
        <rFont val="Times New Roman"/>
        <family val="1"/>
      </rPr>
      <t>3</t>
    </r>
  </si>
  <si>
    <r>
      <t>European</t>
    </r>
    <r>
      <rPr>
        <vertAlign val="superscript"/>
        <sz val="8"/>
        <rFont val="Times New Roman"/>
        <family val="1"/>
      </rPr>
      <t>4</t>
    </r>
  </si>
  <si>
    <r>
      <t>Consumption</t>
    </r>
    <r>
      <rPr>
        <vertAlign val="superscript"/>
        <sz val="8"/>
        <rFont val="Times New Roman"/>
        <family val="1"/>
      </rPr>
      <t>5</t>
    </r>
  </si>
  <si>
    <r>
      <t>U.S. market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</si>
  <si>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</si>
  <si>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3</t>
    </r>
    <r>
      <rPr>
        <sz val="8"/>
        <rFont val="Times New Roman"/>
        <family val="1"/>
      </rPr>
      <t>Annual average calculated from weekly prices reported by Platts Metals Week.</t>
    </r>
  </si>
  <si>
    <r>
      <t>4</t>
    </r>
    <r>
      <rPr>
        <sz val="8"/>
        <rFont val="Times New Roman"/>
        <family val="1"/>
      </rPr>
      <t>Annual average calculated from semiweekly prices reported by Metal Bulletin.</t>
    </r>
  </si>
  <si>
    <r>
      <t>5</t>
    </r>
    <r>
      <rPr>
        <sz val="8"/>
        <rFont val="Times New Roman"/>
        <family val="1"/>
      </rPr>
      <t>Reported by tungsten processors.</t>
    </r>
  </si>
  <si>
    <r>
      <t>Inventory, yearend</t>
    </r>
    <r>
      <rPr>
        <vertAlign val="superscript"/>
        <sz val="8"/>
        <rFont val="Times New Roman"/>
        <family val="1"/>
      </rPr>
      <t>3</t>
    </r>
  </si>
  <si>
    <r>
      <t>Inventory decrease</t>
    </r>
    <r>
      <rPr>
        <vertAlign val="superscript"/>
        <sz val="8"/>
        <rFont val="Times New Roman"/>
        <family val="1"/>
      </rPr>
      <t>4</t>
    </r>
  </si>
  <si>
    <r>
      <t>year</t>
    </r>
    <r>
      <rPr>
        <vertAlign val="superscript"/>
        <sz val="8"/>
        <rFont val="Times New Roman"/>
        <family val="1"/>
      </rPr>
      <t>5</t>
    </r>
  </si>
  <si>
    <r>
      <t>Plan</t>
    </r>
    <r>
      <rPr>
        <vertAlign val="superscript"/>
        <sz val="8"/>
        <rFont val="Times New Roman"/>
        <family val="1"/>
      </rPr>
      <t>5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</si>
  <si>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</si>
  <si>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stockpile- and nonstockpile-grade materials.</t>
    </r>
  </si>
  <si>
    <r>
      <t>3</t>
    </r>
    <r>
      <rPr>
        <sz val="8"/>
        <rFont val="Times New Roman"/>
        <family val="1"/>
      </rPr>
      <t>Uncommitted inventory only. Does not include material committed for sale pending shipment.</t>
    </r>
  </si>
  <si>
    <r>
      <t>U.S. NET PRODUCTION AND STOCKS OF TUNGSTEN PRODUCTS</t>
    </r>
    <r>
      <rPr>
        <vertAlign val="superscript"/>
        <sz val="8"/>
        <rFont val="Times New Roman"/>
        <family val="1"/>
      </rPr>
      <t>1, 2, 3</t>
    </r>
  </si>
  <si>
    <r>
      <t>ATI Alldyne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</si>
  <si>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An Allegheny Technologies Inc. company.</t>
    </r>
  </si>
  <si>
    <r>
      <t>U.S. REPORTED CONSUMPTION AND STOCKS OF TUNGSTEN PRODUCTS</t>
    </r>
    <r>
      <rPr>
        <vertAlign val="superscript"/>
        <sz val="8"/>
        <rFont val="Times New Roman"/>
        <family val="1"/>
      </rPr>
      <t>1, 2, 3</t>
    </r>
  </si>
  <si>
    <r>
      <t>Other alloys</t>
    </r>
    <r>
      <rPr>
        <vertAlign val="superscript"/>
        <sz val="8"/>
        <rFont val="Times New Roman"/>
        <family val="1"/>
      </rPr>
      <t>4</t>
    </r>
  </si>
  <si>
    <r>
      <t>Cemented carbides</t>
    </r>
    <r>
      <rPr>
        <vertAlign val="superscript"/>
        <sz val="8"/>
        <rFont val="Times New Roman"/>
        <family val="1"/>
      </rPr>
      <t>5</t>
    </r>
  </si>
  <si>
    <r>
      <t>Tungsten scrap</t>
    </r>
    <r>
      <rPr>
        <vertAlign val="superscript"/>
        <sz val="8"/>
        <rFont val="Times New Roman"/>
        <family val="1"/>
      </rPr>
      <t>6</t>
    </r>
  </si>
  <si>
    <r>
      <t>Other tungsten materials</t>
    </r>
    <r>
      <rPr>
        <vertAlign val="superscript"/>
        <sz val="8"/>
        <rFont val="Times New Roman"/>
        <family val="1"/>
      </rPr>
      <t>7</t>
    </r>
  </si>
  <si>
    <r>
      <t>2</t>
    </r>
    <r>
      <rPr>
        <sz val="8"/>
        <rFont val="Times New Roman"/>
        <family val="1"/>
      </rPr>
      <t>Does not include materials used in making primary tungsten products.</t>
    </r>
  </si>
  <si>
    <r>
      <t>3</t>
    </r>
    <r>
      <rPr>
        <sz val="8"/>
        <rFont val="Times New Roman"/>
        <family val="1"/>
      </rPr>
      <t>Includes estimates.</t>
    </r>
  </si>
  <si>
    <r>
      <t>4</t>
    </r>
    <r>
      <rPr>
        <sz val="8"/>
        <rFont val="Times New Roman"/>
        <family val="1"/>
      </rPr>
      <t>Includes welding and hard-facing rods and materials, wear- and corrosion-resistant alloys, and</t>
    </r>
  </si>
  <si>
    <r>
      <t>5</t>
    </r>
    <r>
      <rPr>
        <sz val="8"/>
        <rFont val="Times New Roman"/>
        <family val="1"/>
      </rPr>
      <t>Includes diamond tool matrices, cemented and sintered carbides, and cast carbide dies or parts.</t>
    </r>
  </si>
  <si>
    <r>
      <t>6</t>
    </r>
    <r>
      <rPr>
        <sz val="8"/>
        <rFont val="Times New Roman"/>
        <family val="1"/>
      </rPr>
      <t>Includes tungsten bars.</t>
    </r>
  </si>
  <si>
    <r>
      <t>7</t>
    </r>
    <r>
      <rPr>
        <sz val="8"/>
        <rFont val="Times New Roman"/>
        <family val="1"/>
      </rPr>
      <t>Includes tungsten chemicals.</t>
    </r>
  </si>
  <si>
    <r>
      <t>U.S. EXPORTS OF TUNGSTEN ORES AND CONCENTRATES, BY COUNTRY</t>
    </r>
    <r>
      <rPr>
        <vertAlign val="superscript"/>
        <sz val="8"/>
        <rFont val="Times New Roman"/>
        <family val="1"/>
      </rPr>
      <t>1</t>
    </r>
  </si>
  <si>
    <r>
      <t>content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</si>
  <si>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Content estimated from reported gross weight.</t>
    </r>
  </si>
  <si>
    <r>
      <t>3</t>
    </r>
    <r>
      <rPr>
        <sz val="8"/>
        <rFont val="Times New Roman"/>
        <family val="1"/>
      </rPr>
      <t>Less than ½ unit.</t>
    </r>
  </si>
  <si>
    <r>
      <t>U.S. EXPORTS OF AMMONIUM PARATUNGSTATE,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</si>
  <si>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Less than ½ unit.</t>
    </r>
  </si>
  <si>
    <r>
      <t>U.S. EXPORTS OF TUNGSTEN METAL POWDERS, BY COUNTRY</t>
    </r>
    <r>
      <rPr>
        <vertAlign val="superscript"/>
        <sz val="8"/>
        <rFont val="Times New Roman"/>
        <family val="1"/>
      </rPr>
      <t>1, 2</t>
    </r>
    <r>
      <rPr>
        <sz val="8"/>
        <rFont val="Times New Roman"/>
        <family val="1"/>
      </rPr>
      <t xml:space="preserve"> </t>
    </r>
  </si>
  <si>
    <r>
      <t>content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</si>
  <si>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May include tungsten alloy powders.</t>
    </r>
  </si>
  <si>
    <r>
      <t>3</t>
    </r>
    <r>
      <rPr>
        <sz val="8"/>
        <rFont val="Times New Roman"/>
        <family val="1"/>
      </rPr>
      <t>Content estimated from reported gross weight.</t>
    </r>
  </si>
  <si>
    <r>
      <t>4</t>
    </r>
    <r>
      <rPr>
        <sz val="8"/>
        <rFont val="Times New Roman"/>
        <family val="1"/>
      </rPr>
      <t>Less than ½ unit.</t>
    </r>
  </si>
  <si>
    <r>
      <t>U.S. EXPORTS OF TUNGSTEN CARBIDE POWDER, BY COUNTRY</t>
    </r>
    <r>
      <rPr>
        <vertAlign val="superscript"/>
        <sz val="8"/>
        <rFont val="Times New Roman"/>
        <family val="1"/>
      </rPr>
      <t>1</t>
    </r>
  </si>
  <si>
    <r>
      <t>U.S. EXPORTS OF MISCELLANEOUS TUNGSTEN-BEARING MATERIALS, BY COUNTRY</t>
    </r>
    <r>
      <rPr>
        <vertAlign val="superscript"/>
        <sz val="8"/>
        <rFont val="Times New Roman"/>
        <family val="1"/>
      </rPr>
      <t>1</t>
    </r>
  </si>
  <si>
    <r>
      <t>Tungsten compounds:</t>
    </r>
    <r>
      <rPr>
        <vertAlign val="superscript"/>
        <sz val="8"/>
        <rFont val="Times New Roman"/>
        <family val="1"/>
      </rPr>
      <t>7</t>
    </r>
  </si>
  <si>
    <r>
      <t>4</t>
    </r>
    <r>
      <rPr>
        <sz val="8"/>
        <rFont val="Times New Roman"/>
        <family val="1"/>
      </rPr>
      <t>Content estimated from reported gross weight.</t>
    </r>
  </si>
  <si>
    <r>
      <t>5</t>
    </r>
    <r>
      <rPr>
        <sz val="8"/>
        <rFont val="Times New Roman"/>
        <family val="1"/>
      </rPr>
      <t>Includes bars and rods produced simply by sintering; excludes powders and waste and scrap.</t>
    </r>
  </si>
  <si>
    <r>
      <t>7</t>
    </r>
    <r>
      <rPr>
        <sz val="8"/>
        <rFont val="Times New Roman"/>
        <family val="1"/>
      </rPr>
      <t xml:space="preserve">Includes only other tungstates. </t>
    </r>
  </si>
  <si>
    <r>
      <t>BY COUNTRY</t>
    </r>
    <r>
      <rPr>
        <vertAlign val="superscript"/>
        <sz val="8"/>
        <rFont val="Times New Roman"/>
        <family val="1"/>
      </rPr>
      <t>1</t>
    </r>
  </si>
  <si>
    <r>
      <t>U.S. IMPORTS FOR CONSUMPTION OF AMMONIUM PARATUNGSTATE, BY COUNTRY</t>
    </r>
    <r>
      <rPr>
        <vertAlign val="superscript"/>
        <sz val="8"/>
        <rFont val="Times New Roman"/>
        <family val="1"/>
      </rPr>
      <t>1</t>
    </r>
  </si>
  <si>
    <r>
      <t>FERROSILICON TUNGSTEN, BY COUNTRY</t>
    </r>
    <r>
      <rPr>
        <vertAlign val="superscript"/>
        <sz val="8"/>
        <rFont val="Times New Roman"/>
        <family val="1"/>
      </rPr>
      <t>1</t>
    </r>
  </si>
  <si>
    <r>
      <t>Unwrought tungsten:</t>
    </r>
    <r>
      <rPr>
        <vertAlign val="superscript"/>
        <sz val="8"/>
        <rFont val="Times New Roman"/>
        <family val="1"/>
      </rPr>
      <t>2, 4, 5</t>
    </r>
  </si>
  <si>
    <r>
      <t>Other tungsten compounds:</t>
    </r>
    <r>
      <rPr>
        <vertAlign val="superscript"/>
        <sz val="8"/>
        <rFont val="Times New Roman"/>
        <family val="1"/>
      </rPr>
      <t>7</t>
    </r>
  </si>
  <si>
    <r>
      <t>2</t>
    </r>
    <r>
      <rPr>
        <sz val="8"/>
        <rFont val="Times New Roman"/>
        <family val="1"/>
      </rPr>
      <t>May include alloys.</t>
    </r>
  </si>
  <si>
    <r>
      <t>4</t>
    </r>
    <r>
      <rPr>
        <sz val="8"/>
        <rFont val="Times New Roman"/>
        <family val="1"/>
      </rPr>
      <t xml:space="preserve">From previous year. Based solely on uncommitted yearend inventories. </t>
    </r>
  </si>
  <si>
    <r>
      <t>Global Tungsten &amp; Powders Corp.</t>
    </r>
    <r>
      <rPr>
        <vertAlign val="superscript"/>
        <sz val="8"/>
        <rFont val="Times New Roman"/>
        <family val="1"/>
      </rPr>
      <t>3</t>
    </r>
  </si>
  <si>
    <r>
      <t>Tungsten Diversified Industries LLC</t>
    </r>
    <r>
      <rPr>
        <vertAlign val="superscript"/>
        <sz val="8"/>
        <rFont val="Times New Roman"/>
        <family val="1"/>
      </rPr>
      <t>4</t>
    </r>
  </si>
  <si>
    <r>
      <t>White Bear Lake, MN.</t>
    </r>
    <r>
      <rPr>
        <vertAlign val="superscript"/>
        <sz val="8"/>
        <rFont val="Times New Roman"/>
        <family val="1"/>
      </rPr>
      <t>5</t>
    </r>
  </si>
  <si>
    <r>
      <t>5</t>
    </r>
    <r>
      <rPr>
        <sz val="8"/>
        <rFont val="Times New Roman"/>
        <family val="1"/>
      </rPr>
      <t>Pilot-scale operation.</t>
    </r>
  </si>
  <si>
    <t>Technologies LLC, and Queenwood Capital Partners LLC.</t>
  </si>
  <si>
    <r>
      <t>r</t>
    </r>
    <r>
      <rPr>
        <sz val="8"/>
        <rFont val="Times New Roman"/>
        <family val="1"/>
      </rPr>
      <t>Revised. -- Zero.</t>
    </r>
  </si>
  <si>
    <r>
      <t>4</t>
    </r>
    <r>
      <rPr>
        <sz val="8"/>
        <rFont val="Times New Roman"/>
        <family val="1"/>
      </rPr>
      <t xml:space="preserve">Joint venture of North American Tungsten Corp. Ltd., Tundra Particle </t>
    </r>
  </si>
  <si>
    <t>TABLE 9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</si>
  <si>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</si>
  <si>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Argentina</t>
  </si>
  <si>
    <r>
      <t>Unwrought tungsten:</t>
    </r>
    <r>
      <rPr>
        <vertAlign val="superscript"/>
        <sz val="8"/>
        <rFont val="Times New Roman"/>
        <family val="1"/>
      </rPr>
      <t>3, 4, 5</t>
    </r>
  </si>
  <si>
    <r>
      <t>Waste and scrap:</t>
    </r>
    <r>
      <rPr>
        <vertAlign val="superscript"/>
        <sz val="8"/>
        <rFont val="Times New Roman"/>
        <family val="1"/>
      </rPr>
      <t>4</t>
    </r>
  </si>
  <si>
    <t>Finland</t>
  </si>
  <si>
    <r>
      <t>3</t>
    </r>
    <r>
      <rPr>
        <sz val="8"/>
        <rFont val="Times New Roman"/>
        <family val="1"/>
      </rPr>
      <t>May include alloys.</t>
    </r>
  </si>
  <si>
    <r>
      <t>Wrought tungsten:</t>
    </r>
    <r>
      <rPr>
        <vertAlign val="superscript"/>
        <sz val="8"/>
        <rFont val="Times New Roman"/>
        <family val="1"/>
      </rPr>
      <t>3, 4, 6</t>
    </r>
  </si>
  <si>
    <t>Saudi Arabia</t>
  </si>
  <si>
    <t>Denmark</t>
  </si>
  <si>
    <t>Luxembourg</t>
  </si>
  <si>
    <t>Costa Rica</t>
  </si>
  <si>
    <t>Source: Defense Logistics Agency, DLA Strategic Materials (formerly Defense National Stockpile Center).</t>
  </si>
  <si>
    <t>Do. Ditto.</t>
  </si>
  <si>
    <r>
      <t>5</t>
    </r>
    <r>
      <rPr>
        <sz val="8"/>
        <rFont val="Times New Roman"/>
        <family val="1"/>
      </rPr>
      <t>Twelve-month period ending September 30, 2011.</t>
    </r>
  </si>
  <si>
    <r>
      <t>U.S. PROCESSORS OF TUNGSTEN IN 2011</t>
    </r>
    <r>
      <rPr>
        <vertAlign val="superscript"/>
        <sz val="8"/>
        <rFont val="Times New Roman"/>
        <family val="1"/>
      </rPr>
      <t>1</t>
    </r>
  </si>
  <si>
    <t>39</t>
  </si>
  <si>
    <t>20</t>
  </si>
  <si>
    <t>2</t>
  </si>
  <si>
    <t>3</t>
  </si>
  <si>
    <t>60</t>
  </si>
  <si>
    <t>31</t>
  </si>
  <si>
    <t>(4)</t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</si>
  <si>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</si>
  <si>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</si>
  <si>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r>
      <t>U.S. GOVERNMENT NATIONAL DEFENSE STOCKPILE TUNGSTEN STATISTICS IN 2011</t>
    </r>
    <r>
      <rPr>
        <vertAlign val="superscript"/>
        <sz val="8"/>
        <rFont val="Times New Roman"/>
        <family val="1"/>
      </rPr>
      <t>1, 2</t>
    </r>
  </si>
  <si>
    <t xml:space="preserve">Total </t>
  </si>
  <si>
    <r>
      <t>Other</t>
    </r>
  </si>
  <si>
    <r>
      <t>Tungsten metal powders:</t>
    </r>
    <r>
      <rPr>
        <vertAlign val="superscript"/>
        <sz val="8"/>
        <rFont val="Times New Roman"/>
        <family val="1"/>
      </rPr>
      <t>2</t>
    </r>
  </si>
  <si>
    <t>U.S. IMPORTS FOR CONSUMPTION OF MISCELLANEOUS TUNGSTEN-BEARING MATERIALS,</t>
  </si>
  <si>
    <r>
      <t>U.S. free market</t>
    </r>
    <r>
      <rPr>
        <vertAlign val="superscript"/>
        <sz val="8"/>
        <rFont val="Times New Roman"/>
        <family val="1"/>
      </rPr>
      <t>4</t>
    </r>
  </si>
  <si>
    <r>
      <t>European free market</t>
    </r>
    <r>
      <rPr>
        <vertAlign val="superscript"/>
        <sz val="8"/>
        <rFont val="Times New Roman"/>
        <family val="1"/>
      </rPr>
      <t>4</t>
    </r>
  </si>
  <si>
    <r>
      <t>Net production</t>
    </r>
    <r>
      <rPr>
        <vertAlign val="superscript"/>
        <sz val="8"/>
        <rFont val="Times New Roman"/>
        <family val="1"/>
      </rPr>
      <t>6</t>
    </r>
  </si>
  <si>
    <r>
      <t>Consumption</t>
    </r>
    <r>
      <rPr>
        <vertAlign val="superscript"/>
        <sz val="8"/>
        <rFont val="Times New Roman"/>
        <family val="1"/>
      </rPr>
      <t>7</t>
    </r>
  </si>
  <si>
    <r>
      <t>Producer</t>
    </r>
    <r>
      <rPr>
        <vertAlign val="superscript"/>
        <sz val="8"/>
        <rFont val="Times New Roman"/>
        <family val="1"/>
      </rPr>
      <t>6</t>
    </r>
  </si>
  <si>
    <r>
      <t>Consumer</t>
    </r>
    <r>
      <rPr>
        <vertAlign val="superscript"/>
        <sz val="8"/>
        <rFont val="Times New Roman"/>
        <family val="1"/>
      </rPr>
      <t>7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</si>
  <si>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W Withheld to avoid disclosing company proprietary data.</t>
    </r>
  </si>
  <si>
    <r>
      <t>3</t>
    </r>
    <r>
      <rPr>
        <sz val="8"/>
        <rFont val="Times New Roman"/>
        <family val="1"/>
      </rPr>
      <t>A division of Plansee Group.</t>
    </r>
  </si>
  <si>
    <t>Philippines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</si>
  <si>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</t>
    </r>
  </si>
  <si>
    <t>Ecuador</t>
  </si>
  <si>
    <t>Croatia</t>
  </si>
  <si>
    <t>e</t>
  </si>
  <si>
    <r>
      <t>3</t>
    </r>
    <r>
      <rPr>
        <sz val="8"/>
        <rFont val="Times New Roman"/>
        <family val="1"/>
      </rPr>
      <t>Data for cast and crystalline tungsten carbide powder and tungsten chemicals are</t>
    </r>
  </si>
  <si>
    <r>
      <t>United Kingdom</t>
    </r>
  </si>
  <si>
    <t>wrought products.</t>
  </si>
  <si>
    <r>
      <t>1</t>
    </r>
    <r>
      <rPr>
        <sz val="8"/>
        <rFont val="Times New Roman"/>
        <family val="1"/>
      </rPr>
      <t>Net production equals receipts plus gross production less quantity used to make other</t>
    </r>
  </si>
  <si>
    <t>products in table.</t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</si>
  <si>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</si>
  <si>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Consumers of ammonium paratungstate, tungsten-bearing scrap, tungsten</t>
    </r>
  </si>
  <si>
    <t>chemicals.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</si>
  <si>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Includes tungsten metal powder and tungsten carbide powder produced from metal powder; excludes cast and crystalline tungsten carbide powder and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</si>
  <si>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ammonium paratungstate and other tungsten chemicals, ferrotungsten, tungsten metal powder, tungsten carbide powder, and tungsten scrap.</t>
    </r>
  </si>
  <si>
    <r>
      <t>6</t>
    </r>
    <r>
      <rPr>
        <sz val="8"/>
        <rFont val="Times New Roman"/>
        <family val="1"/>
      </rPr>
      <t>Includes bars and rods other than those produced simply by sintering; profiles, plates, sheets, strip, and foil; wire; and other</t>
    </r>
  </si>
  <si>
    <r>
      <t>United Arab Emirates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</si>
  <si>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tungsten chlorides.</t>
    </r>
  </si>
  <si>
    <r>
      <t>Wrought tungsten</t>
    </r>
    <r>
      <rPr>
        <vertAlign val="superscript"/>
        <sz val="8"/>
        <rFont val="Times New Roman"/>
        <family val="1"/>
      </rPr>
      <t>2, 4, 6</t>
    </r>
  </si>
  <si>
    <r>
      <t>2</t>
    </r>
    <r>
      <rPr>
        <sz val="8"/>
        <rFont val="Times New Roman"/>
        <family val="1"/>
      </rPr>
      <t>Defense Logistics Agency, DLA Strategic Materials. Data are uncommitted material only.</t>
    </r>
  </si>
  <si>
    <t>(Metric tons, tungsten content)</t>
  </si>
  <si>
    <t>concentrates, and (or) tungsten oxides.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</si>
  <si>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</si>
  <si>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and other wrought products.</t>
  </si>
  <si>
    <r>
      <t>6</t>
    </r>
    <r>
      <rPr>
        <sz val="8"/>
        <rFont val="Times New Roman"/>
        <family val="1"/>
      </rPr>
      <t>Includes bars and rods other than those produced simply by sintering; foil, plates, profiles, sheets, and strip; wire;</t>
    </r>
  </si>
  <si>
    <t>(Metric tons, tungsten content and dollars per metric ton unit)</t>
  </si>
  <si>
    <t>withheld to avoid disclosing company proprietary data; not included in “Total.”</t>
  </si>
  <si>
    <t>W Withheld to avoid disclosing company proprietary data; included in “Total.”</t>
  </si>
  <si>
    <t>TABLE 15</t>
  </si>
  <si>
    <r>
      <t>TUNGSTEN: WORLD CONCENTRATE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</si>
  <si>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</si>
  <si>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t>2007</t>
  </si>
  <si>
    <t>2008</t>
  </si>
  <si>
    <t>2009</t>
  </si>
  <si>
    <t>2010</t>
  </si>
  <si>
    <r>
      <t>2011</t>
    </r>
    <r>
      <rPr>
        <vertAlign val="superscript"/>
        <sz val="8"/>
        <rFont val="Times New Roman"/>
        <family val="1"/>
      </rPr>
      <t>e</t>
    </r>
  </si>
  <si>
    <t>p</t>
  </si>
  <si>
    <r>
      <t>Burma</t>
    </r>
    <r>
      <rPr>
        <vertAlign val="superscript"/>
        <sz val="8"/>
        <rFont val="Times New Roman"/>
        <family val="1"/>
      </rPr>
      <t>5</t>
    </r>
  </si>
  <si>
    <t>Burundi</t>
  </si>
  <si>
    <r>
      <t>China</t>
    </r>
    <r>
      <rPr>
        <vertAlign val="superscript"/>
        <sz val="8"/>
        <rFont val="Times New Roman"/>
        <family val="1"/>
      </rPr>
      <t>e, 6</t>
    </r>
  </si>
  <si>
    <r>
      <t>Congo (Kinshasa)</t>
    </r>
    <r>
      <rPr>
        <vertAlign val="superscript"/>
        <sz val="8"/>
        <rFont val="Times New Roman"/>
        <family val="1"/>
      </rPr>
      <t>e, 7</t>
    </r>
  </si>
  <si>
    <r>
      <t>Korea, North</t>
    </r>
    <r>
      <rPr>
        <vertAlign val="superscript"/>
        <sz val="8"/>
        <rFont val="Times New Roman"/>
        <family val="1"/>
      </rPr>
      <t>e, 8</t>
    </r>
  </si>
  <si>
    <r>
      <t>Peru</t>
    </r>
    <r>
      <rPr>
        <vertAlign val="superscript"/>
        <sz val="8"/>
        <rFont val="Times New Roman"/>
        <family val="1"/>
      </rPr>
      <t>9</t>
    </r>
  </si>
  <si>
    <r>
      <t>Russia</t>
    </r>
    <r>
      <rPr>
        <vertAlign val="superscript"/>
        <sz val="8"/>
        <rFont val="Times New Roman"/>
        <family val="1"/>
      </rPr>
      <t>e</t>
    </r>
  </si>
  <si>
    <r>
      <t>Thailand</t>
    </r>
    <r>
      <rPr>
        <vertAlign val="superscript"/>
        <sz val="8"/>
        <rFont val="Times New Roman"/>
        <family val="1"/>
      </rPr>
      <t>e</t>
    </r>
  </si>
  <si>
    <t>United States</t>
  </si>
  <si>
    <t>NA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</si>
  <si>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</si>
  <si>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</si>
  <si>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May 1, 2012.</t>
    </r>
  </si>
  <si>
    <r>
      <t>3</t>
    </r>
    <r>
      <rPr>
        <sz val="8"/>
        <rFont val="Times New Roman"/>
        <family val="1"/>
      </rPr>
      <t>Tungsten concentrates are thought to be produced in Mexico, Nigeria, Turkey, and Vietnam, and may be produced from tin-tungsten</t>
    </r>
  </si>
  <si>
    <t xml:space="preserve">ores in Kyrgyzstan, but information is inadequate to make reliable estimates of production. Illegal tungsten (wolfram) mining in the </t>
  </si>
  <si>
    <t xml:space="preserve">Phuoc Trung Commune of the Bac Ai District, Ninh Thuan Province in Southern Vietnam reportedly was halted by the District </t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</si>
  <si>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</si>
  <si>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Includes tungsten content of tin-tungsten concentrate produced by state-owned mining enterprises under the Ministry of Mines.</t>
    </r>
  </si>
  <si>
    <r>
      <t>6</t>
    </r>
    <r>
      <rPr>
        <sz val="8"/>
        <rFont val="Times New Roman"/>
        <family val="1"/>
      </rPr>
      <t>Based upon data published in the Yearbook of Nonferrous Metals Industry of China.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</si>
  <si>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Production estimated based on reported exports from Nord­Kivu and Sud­Kivu Provinces.</t>
    </r>
  </si>
  <si>
    <r>
      <t>8</t>
    </r>
    <r>
      <rPr>
        <sz val="8"/>
        <rFont val="Times New Roman"/>
        <family val="1"/>
      </rPr>
      <t>Production estimated based on Chinese imports.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</si>
  <si>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Data based on production reported by Malaga Inc.</t>
    </r>
  </si>
  <si>
    <t>TABLE 10—Continued</t>
  </si>
  <si>
    <t>See footnotes at end of table.</t>
  </si>
  <si>
    <t>TABLE 14—Continued</t>
  </si>
  <si>
    <r>
      <t>Waste and scrap—Continued:</t>
    </r>
    <r>
      <rPr>
        <vertAlign val="superscript"/>
        <sz val="8"/>
        <rFont val="Times New Roman"/>
        <family val="1"/>
      </rPr>
      <t>4</t>
    </r>
  </si>
  <si>
    <t>People’s Committee in April 2008.</t>
  </si>
  <si>
    <r>
      <t>Waste and scrap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Continued:</t>
    </r>
  </si>
  <si>
    <t>This report will be included in the USGS Minerals Yearbook 2011, volume I, Metals and Minerals.</t>
  </si>
  <si>
    <t>This icon is linked to an embedded text document. Double-click on the icon to view the text document.</t>
  </si>
  <si>
    <t>Tungsten in 2011</t>
  </si>
  <si>
    <t>This workbook includes an embedded Word document and 15 tables (see tabs below).</t>
  </si>
  <si>
    <t>Advance release: April 11, 2013.</t>
  </si>
  <si>
    <t>Final release:</t>
  </si>
  <si>
    <t>December 20,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</si>
</sst>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#,##0.00000000000"/>
    <numFmt numFmtId="170" formatCode="#,##0.0000000000000"/>
    <numFmt numFmtId="171" formatCode="#,##0.000000000000000"/>
    <numFmt numFmtId="172" formatCode="#,##0.000"/>
    <numFmt numFmtId="173" formatCode="&quot;$&quot;#,##0;[Red]&quot;$&quot;#,##0"/>
    <numFmt numFmtId="174" formatCode="#,##0;[Red]#,##0"/>
    <numFmt numFmtId="175" formatCode="0;[Red]0"/>
    <numFmt numFmtId="176" formatCode="#,##0.00;[Red]#,##0.00"/>
    <numFmt numFmtId="177" formatCode="0.00;[Red]0.00"/>
    <numFmt numFmtId="178" formatCode="[$-409]h:mm:ss\ AM/PM"/>
    <numFmt numFmtId="179" formatCode="[$-409]dddd\,\ mmmm\ dd\,\ yyyy"/>
    <numFmt numFmtId="180" formatCode="00000"/>
  </numFmts>
  <fonts count="47">
    <font>
      <sz val="8"/>
      <name val="Times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6"/>
      <name val="Times"/>
      <family val="1"/>
    </font>
    <font>
      <sz val="10"/>
      <name val="Arial"/>
      <family val="2"/>
    </font>
    <font>
      <b/>
      <sz val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2"/>
      <protection locked="0"/>
    </xf>
    <xf numFmtId="0" fontId="2" fillId="0" borderId="11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1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1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3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Fill="1" applyAlignment="1" applyProtection="1" quotePrefix="1">
      <alignment horizontal="right" vertical="center"/>
      <protection locked="0"/>
    </xf>
    <xf numFmtId="3" fontId="2" fillId="0" borderId="11" xfId="0" applyNumberFormat="1" applyFont="1" applyBorder="1" applyAlignment="1" applyProtection="1" quotePrefix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2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indent="3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 readingOrder="1"/>
      <protection locked="0"/>
    </xf>
    <xf numFmtId="0" fontId="2" fillId="0" borderId="0" xfId="0" applyFont="1" applyBorder="1" applyAlignment="1" applyProtection="1">
      <alignment vertical="center" readingOrder="1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 quotePrefix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 vertical="center" indent="2"/>
      <protection locked="0"/>
    </xf>
    <xf numFmtId="0" fontId="7" fillId="0" borderId="0" xfId="0" applyFont="1" applyAlignment="1">
      <alignment/>
    </xf>
    <xf numFmtId="3" fontId="6" fillId="0" borderId="0" xfId="0" applyNumberFormat="1" applyFont="1" applyAlignment="1" applyProtection="1" quotePrefix="1">
      <alignment horizontal="right" vertical="center"/>
      <protection locked="0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49" fontId="6" fillId="0" borderId="12" xfId="0" applyNumberFormat="1" applyFont="1" applyBorder="1" applyAlignment="1" applyProtection="1" quotePrefix="1">
      <alignment horizontal="right" vertical="center"/>
      <protection locked="0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indent="1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164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quotePrefix="1">
      <alignment horizontal="right"/>
    </xf>
    <xf numFmtId="174" fontId="2" fillId="0" borderId="0" xfId="0" applyNumberFormat="1" applyFont="1" applyAlignment="1">
      <alignment vertical="center"/>
    </xf>
    <xf numFmtId="174" fontId="2" fillId="0" borderId="10" xfId="0" applyNumberFormat="1" applyFont="1" applyBorder="1" applyAlignment="1">
      <alignment vertical="center"/>
    </xf>
    <xf numFmtId="174" fontId="2" fillId="0" borderId="0" xfId="0" applyNumberFormat="1" applyFont="1" applyAlignment="1" applyProtection="1">
      <alignment horizontal="right" vertical="center"/>
      <protection locked="0"/>
    </xf>
    <xf numFmtId="174" fontId="2" fillId="0" borderId="0" xfId="0" applyNumberFormat="1" applyFont="1" applyAlignment="1" applyProtection="1" quotePrefix="1">
      <alignment horizontal="righ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2" fontId="2" fillId="0" borderId="0" xfId="0" applyNumberFormat="1" applyFont="1" applyAlignment="1" applyProtection="1" quotePrefix="1">
      <alignment horizontal="right" vertical="center"/>
      <protection locked="0"/>
    </xf>
    <xf numFmtId="173" fontId="2" fillId="0" borderId="0" xfId="0" applyNumberFormat="1" applyFont="1" applyAlignment="1" applyProtection="1" quotePrefix="1">
      <alignment horizontal="right" vertical="center"/>
      <protection locked="0"/>
    </xf>
    <xf numFmtId="3" fontId="6" fillId="0" borderId="0" xfId="0" applyNumberFormat="1" applyFont="1" applyAlignment="1" quotePrefix="1">
      <alignment horizontal="right"/>
    </xf>
    <xf numFmtId="49" fontId="2" fillId="0" borderId="0" xfId="0" applyNumberFormat="1" applyFont="1" applyAlignment="1" applyProtection="1">
      <alignment horizontal="right" vertical="center"/>
      <protection locked="0"/>
    </xf>
    <xf numFmtId="175" fontId="2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 quotePrefix="1">
      <alignment horizontal="right" vertical="center"/>
      <protection locked="0"/>
    </xf>
    <xf numFmtId="173" fontId="2" fillId="0" borderId="0" xfId="0" applyNumberFormat="1" applyFont="1" applyBorder="1" applyAlignment="1" quotePrefix="1">
      <alignment horizontal="right" vertical="center"/>
    </xf>
    <xf numFmtId="174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73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174" fontId="2" fillId="0" borderId="0" xfId="0" applyNumberFormat="1" applyFont="1" applyBorder="1" applyAlignment="1" applyProtection="1">
      <alignment horizontal="right" vertical="center"/>
      <protection locked="0"/>
    </xf>
    <xf numFmtId="17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/>
    </xf>
    <xf numFmtId="174" fontId="2" fillId="0" borderId="10" xfId="0" applyNumberFormat="1" applyFont="1" applyBorder="1" applyAlignment="1" applyProtection="1">
      <alignment vertical="center"/>
      <protection locked="0"/>
    </xf>
    <xf numFmtId="17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/>
    </xf>
    <xf numFmtId="17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5" fillId="0" borderId="16" xfId="58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175" fontId="2" fillId="0" borderId="0" xfId="0" applyNumberFormat="1" applyFont="1" applyAlignment="1" applyProtection="1" quotePrefix="1">
      <alignment horizontal="right" vertical="center"/>
      <protection locked="0"/>
    </xf>
    <xf numFmtId="175" fontId="2" fillId="0" borderId="0" xfId="0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174" fontId="2" fillId="0" borderId="0" xfId="0" applyNumberFormat="1" applyFont="1" applyAlignment="1" quotePrefix="1">
      <alignment horizontal="righ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74" fontId="2" fillId="0" borderId="12" xfId="0" applyNumberFormat="1" applyFont="1" applyBorder="1" applyAlignment="1" applyProtection="1">
      <alignment horizontal="right" vertical="center"/>
      <protection locked="0"/>
    </xf>
    <xf numFmtId="175" fontId="2" fillId="0" borderId="0" xfId="0" applyNumberFormat="1" applyFont="1" applyBorder="1" applyAlignment="1" applyProtection="1">
      <alignment horizontal="right" vertical="center"/>
      <protection locked="0"/>
    </xf>
    <xf numFmtId="174" fontId="2" fillId="0" borderId="12" xfId="0" applyNumberFormat="1" applyFont="1" applyBorder="1" applyAlignment="1" applyProtection="1">
      <alignment horizontal="right" vertical="center"/>
      <protection locked="0"/>
    </xf>
    <xf numFmtId="173" fontId="2" fillId="0" borderId="0" xfId="0" applyNumberFormat="1" applyFont="1" applyBorder="1" applyAlignment="1" applyProtection="1">
      <alignment horizontal="right" vertical="center"/>
      <protection locked="0"/>
    </xf>
    <xf numFmtId="174" fontId="2" fillId="0" borderId="0" xfId="0" applyNumberFormat="1" applyFont="1" applyAlignment="1" applyProtection="1">
      <alignment horizontal="right" vertical="center"/>
      <protection locked="0"/>
    </xf>
    <xf numFmtId="174" fontId="2" fillId="0" borderId="0" xfId="0" applyNumberFormat="1" applyFont="1" applyAlignment="1" applyProtection="1" quotePrefix="1">
      <alignment horizontal="right" vertical="center"/>
      <protection locked="0"/>
    </xf>
    <xf numFmtId="174" fontId="2" fillId="0" borderId="0" xfId="0" applyNumberFormat="1" applyFont="1" applyBorder="1" applyAlignment="1" applyProtection="1">
      <alignment horizontal="right" vertical="center"/>
      <protection locked="0"/>
    </xf>
    <xf numFmtId="174" fontId="2" fillId="0" borderId="0" xfId="0" applyNumberFormat="1" applyFont="1" applyBorder="1" applyAlignment="1" applyProtection="1" quotePrefix="1">
      <alignment horizontal="right" vertical="center"/>
      <protection locked="0"/>
    </xf>
    <xf numFmtId="174" fontId="6" fillId="0" borderId="0" xfId="0" applyNumberFormat="1" applyFont="1" applyAlignment="1" applyProtection="1" quotePrefix="1">
      <alignment horizontal="right" vertical="center"/>
      <protection locked="0"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 applyProtection="1">
      <alignment horizontal="left" vertical="center"/>
      <protection locked="0"/>
    </xf>
    <xf numFmtId="174" fontId="3" fillId="0" borderId="0" xfId="0" applyNumberFormat="1" applyFont="1" applyAlignment="1">
      <alignment/>
    </xf>
    <xf numFmtId="174" fontId="6" fillId="0" borderId="0" xfId="0" applyNumberFormat="1" applyFont="1" applyAlignment="1" applyProtection="1" quotePrefix="1">
      <alignment horizontal="right" vertical="center"/>
      <protection locked="0"/>
    </xf>
    <xf numFmtId="174" fontId="3" fillId="0" borderId="12" xfId="0" applyNumberFormat="1" applyFont="1" applyBorder="1" applyAlignment="1" applyProtection="1">
      <alignment horizontal="left" vertical="center"/>
      <protection locked="0"/>
    </xf>
    <xf numFmtId="174" fontId="3" fillId="0" borderId="12" xfId="0" applyNumberFormat="1" applyFont="1" applyBorder="1" applyAlignment="1">
      <alignment/>
    </xf>
    <xf numFmtId="174" fontId="2" fillId="0" borderId="10" xfId="0" applyNumberFormat="1" applyFont="1" applyBorder="1" applyAlignment="1" applyProtection="1" quotePrefix="1">
      <alignment horizontal="right" vertical="center"/>
      <protection locked="0"/>
    </xf>
    <xf numFmtId="174" fontId="2" fillId="0" borderId="10" xfId="0" applyNumberFormat="1" applyFont="1" applyBorder="1" applyAlignment="1" applyProtection="1">
      <alignment horizontal="right" vertical="center"/>
      <protection locked="0"/>
    </xf>
    <xf numFmtId="174" fontId="3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 horizontal="left" indent="3"/>
      <protection locked="0"/>
    </xf>
    <xf numFmtId="0" fontId="2" fillId="0" borderId="10" xfId="0" applyFont="1" applyBorder="1" applyAlignment="1" applyProtection="1">
      <alignment horizontal="left" indent="2"/>
      <protection locked="0"/>
    </xf>
    <xf numFmtId="0" fontId="3" fillId="0" borderId="10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174" fontId="3" fillId="0" borderId="0" xfId="0" applyNumberFormat="1" applyFont="1" applyBorder="1" applyAlignment="1" applyProtection="1">
      <alignment horizontal="left" vertical="center"/>
      <protection locked="0"/>
    </xf>
    <xf numFmtId="174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 indent="2"/>
      <protection locked="0"/>
    </xf>
    <xf numFmtId="0" fontId="3" fillId="0" borderId="13" xfId="0" applyFont="1" applyBorder="1" applyAlignment="1">
      <alignment/>
    </xf>
    <xf numFmtId="0" fontId="2" fillId="0" borderId="0" xfId="0" applyFont="1" applyAlignment="1" applyProtection="1" quotePrefix="1">
      <alignment horizontal="right" vertical="center"/>
      <protection locked="0"/>
    </xf>
    <xf numFmtId="174" fontId="2" fillId="0" borderId="13" xfId="0" applyNumberFormat="1" applyFont="1" applyBorder="1" applyAlignment="1" applyProtection="1">
      <alignment horizontal="right" vertical="center"/>
      <protection locked="0"/>
    </xf>
    <xf numFmtId="174" fontId="3" fillId="0" borderId="1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quotePrefix="1">
      <alignment horizontal="right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Border="1" applyAlignment="1">
      <alignment/>
      <protection/>
    </xf>
    <xf numFmtId="0" fontId="3" fillId="0" borderId="10" xfId="57" applyFont="1" applyBorder="1" applyAlignment="1">
      <alignment/>
      <protection/>
    </xf>
    <xf numFmtId="0" fontId="2" fillId="0" borderId="0" xfId="57" applyFont="1" applyAlignment="1">
      <alignment/>
      <protection/>
    </xf>
    <xf numFmtId="3" fontId="2" fillId="0" borderId="0" xfId="45" applyNumberFormat="1" applyFont="1" applyAlignment="1">
      <alignment horizontal="right"/>
    </xf>
    <xf numFmtId="0" fontId="3" fillId="0" borderId="0" xfId="57" applyFont="1" applyAlignment="1">
      <alignment/>
      <protection/>
    </xf>
    <xf numFmtId="0" fontId="3" fillId="0" borderId="0" xfId="57" applyFont="1" applyAlignment="1" quotePrefix="1">
      <alignment/>
      <protection/>
    </xf>
    <xf numFmtId="0" fontId="3" fillId="0" borderId="0" xfId="57" applyFont="1" applyAlignment="1" quotePrefix="1">
      <alignment horizontal="left"/>
      <protection/>
    </xf>
    <xf numFmtId="0" fontId="3" fillId="0" borderId="0" xfId="57" applyFont="1" applyAlignment="1">
      <alignment horizontal="left"/>
      <protection/>
    </xf>
    <xf numFmtId="3" fontId="2" fillId="0" borderId="0" xfId="45" applyNumberFormat="1" applyFont="1" applyAlignment="1" quotePrefix="1">
      <alignment horizontal="right"/>
    </xf>
    <xf numFmtId="0" fontId="2" fillId="0" borderId="10" xfId="57" applyFont="1" applyBorder="1" applyAlignment="1">
      <alignment horizontal="left" indent="1"/>
      <protection/>
    </xf>
    <xf numFmtId="0" fontId="2" fillId="0" borderId="11" xfId="57" applyFont="1" applyBorder="1" applyAlignment="1">
      <alignment/>
      <protection/>
    </xf>
    <xf numFmtId="3" fontId="2" fillId="0" borderId="10" xfId="45" applyNumberFormat="1" applyFont="1" applyBorder="1" applyAlignment="1">
      <alignment horizontal="right"/>
    </xf>
    <xf numFmtId="0" fontId="3" fillId="0" borderId="10" xfId="57" applyFont="1" applyBorder="1" applyAlignment="1" quotePrefix="1">
      <alignment/>
      <protection/>
    </xf>
    <xf numFmtId="3" fontId="2" fillId="0" borderId="0" xfId="57" applyNumberFormat="1" applyFont="1" applyAlignment="1">
      <alignment horizontal="centerContinuous"/>
      <protection/>
    </xf>
    <xf numFmtId="0" fontId="2" fillId="0" borderId="11" xfId="57" applyFont="1" applyBorder="1" applyAlignment="1">
      <alignment horizontal="centerContinuous"/>
      <protection/>
    </xf>
    <xf numFmtId="3" fontId="2" fillId="0" borderId="10" xfId="44" applyNumberFormat="1" applyFont="1" applyBorder="1" applyAlignment="1" quotePrefix="1">
      <alignment horizontal="right"/>
    </xf>
    <xf numFmtId="174" fontId="2" fillId="0" borderId="11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174" fontId="2" fillId="0" borderId="11" xfId="0" applyNumberFormat="1" applyFont="1" applyBorder="1" applyAlignment="1" applyProtection="1" quotePrefix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174" fontId="2" fillId="0" borderId="14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 applyProtection="1">
      <alignment horizontal="left" vertical="center"/>
      <protection locked="0"/>
    </xf>
    <xf numFmtId="173" fontId="2" fillId="0" borderId="0" xfId="0" applyNumberFormat="1" applyFont="1" applyAlignment="1" applyProtection="1">
      <alignment horizontal="right" vertical="center"/>
      <protection locked="0"/>
    </xf>
    <xf numFmtId="173" fontId="2" fillId="0" borderId="0" xfId="0" applyNumberFormat="1" applyFont="1" applyBorder="1" applyAlignment="1" applyProtection="1">
      <alignment horizontal="right" vertical="center"/>
      <protection locked="0"/>
    </xf>
    <xf numFmtId="175" fontId="2" fillId="0" borderId="11" xfId="0" applyNumberFormat="1" applyFont="1" applyBorder="1" applyAlignment="1" applyProtection="1" quotePrefix="1">
      <alignment horizontal="right" vertical="center"/>
      <protection locked="0"/>
    </xf>
    <xf numFmtId="175" fontId="2" fillId="0" borderId="11" xfId="0" applyNumberFormat="1" applyFont="1" applyBorder="1" applyAlignment="1" applyProtection="1">
      <alignment horizontal="right" vertical="center"/>
      <protection locked="0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 applyProtection="1" quotePrefix="1">
      <alignment horizontal="left" vertical="center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 quotePrefix="1">
      <alignment horizontal="left"/>
      <protection locked="0"/>
    </xf>
    <xf numFmtId="0" fontId="3" fillId="0" borderId="0" xfId="57" applyFont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0" xfId="57" applyFont="1" applyFill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0" xfId="57" applyFont="1" applyAlignment="1">
      <alignment horizontal="center" vertical="center"/>
      <protection/>
    </xf>
    <xf numFmtId="0" fontId="3" fillId="0" borderId="13" xfId="57" applyFont="1" applyBorder="1" applyAlignment="1" applyProtection="1">
      <alignment horizontal="left" vertical="center"/>
      <protection/>
    </xf>
    <xf numFmtId="0" fontId="3" fillId="0" borderId="0" xfId="57" applyFont="1" applyFill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3</xdr:row>
      <xdr:rowOff>104775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2"/>
  <sheetViews>
    <sheetView tabSelected="1" zoomScalePageLayoutView="0" workbookViewId="0" topLeftCell="A1">
      <selection activeCell="A5" sqref="A5"/>
    </sheetView>
  </sheetViews>
  <sheetFormatPr defaultColWidth="9.140625" defaultRowHeight="12"/>
  <cols>
    <col min="1" max="1" width="18.8515625" style="0" customWidth="1"/>
    <col min="2" max="2" width="16.421875" style="0" bestFit="1" customWidth="1"/>
  </cols>
  <sheetData>
    <row r="7" ht="12.75">
      <c r="A7" s="270"/>
    </row>
    <row r="8" ht="11.25">
      <c r="A8" s="271" t="s">
        <v>305</v>
      </c>
    </row>
    <row r="9" ht="11.25">
      <c r="A9" s="271"/>
    </row>
    <row r="10" ht="12.75">
      <c r="A10" s="272" t="s">
        <v>307</v>
      </c>
    </row>
    <row r="11" ht="12.75">
      <c r="A11" s="273" t="s">
        <v>308</v>
      </c>
    </row>
    <row r="12" ht="12.75">
      <c r="A12" s="273"/>
    </row>
    <row r="13" ht="12.75">
      <c r="A13" s="273"/>
    </row>
    <row r="14" ht="12.75">
      <c r="A14" s="273"/>
    </row>
    <row r="15" ht="12.75">
      <c r="A15" s="273"/>
    </row>
    <row r="16" ht="12.75">
      <c r="A16" s="273"/>
    </row>
    <row r="17" ht="12.75">
      <c r="A17" s="273"/>
    </row>
    <row r="18" ht="12.75">
      <c r="A18" s="273"/>
    </row>
    <row r="19" ht="12.75">
      <c r="A19" s="273" t="s">
        <v>306</v>
      </c>
    </row>
    <row r="20" ht="11.25">
      <c r="A20" s="271"/>
    </row>
    <row r="21" ht="11.25">
      <c r="A21" s="271" t="s">
        <v>309</v>
      </c>
    </row>
    <row r="22" spans="1:2" ht="11.25">
      <c r="A22" s="271" t="s">
        <v>310</v>
      </c>
      <c r="B22" s="126" t="s">
        <v>311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7117667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27.8515625" style="1" customWidth="1"/>
    <col min="2" max="2" width="1.8515625" style="1" customWidth="1"/>
    <col min="3" max="3" width="14.00390625" style="1" bestFit="1" customWidth="1"/>
    <col min="4" max="4" width="1.8515625" style="1" customWidth="1"/>
    <col min="5" max="5" width="12.421875" style="1" customWidth="1"/>
    <col min="6" max="6" width="1.8515625" style="1" customWidth="1"/>
    <col min="7" max="7" width="15.421875" style="1" customWidth="1"/>
    <col min="8" max="8" width="1.8515625" style="1" customWidth="1"/>
    <col min="9" max="9" width="11.8515625" style="1" customWidth="1"/>
    <col min="10" max="10" width="1.8515625" style="1" customWidth="1"/>
    <col min="11" max="16384" width="9.28125" style="1" customWidth="1"/>
  </cols>
  <sheetData>
    <row r="1" spans="1:9" ht="11.25" customHeight="1">
      <c r="A1" s="278" t="s">
        <v>202</v>
      </c>
      <c r="B1" s="278"/>
      <c r="C1" s="278"/>
      <c r="D1" s="278"/>
      <c r="E1" s="278"/>
      <c r="F1" s="278"/>
      <c r="G1" s="278"/>
      <c r="H1" s="278"/>
      <c r="I1" s="278"/>
    </row>
    <row r="2" spans="1:9" ht="11.25" customHeight="1">
      <c r="A2" s="278" t="s">
        <v>182</v>
      </c>
      <c r="B2" s="278"/>
      <c r="C2" s="278"/>
      <c r="D2" s="278"/>
      <c r="E2" s="278"/>
      <c r="F2" s="278"/>
      <c r="G2" s="278"/>
      <c r="H2" s="278"/>
      <c r="I2" s="278"/>
    </row>
    <row r="3" spans="1:9" ht="11.2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ht="11.25" customHeight="1">
      <c r="A4" s="83"/>
      <c r="B4" s="83"/>
      <c r="C4" s="296">
        <v>2010</v>
      </c>
      <c r="D4" s="296"/>
      <c r="E4" s="296"/>
      <c r="F4" s="83"/>
      <c r="G4" s="296">
        <v>2011</v>
      </c>
      <c r="H4" s="296"/>
      <c r="I4" s="296"/>
    </row>
    <row r="5" spans="1:9" ht="11.25" customHeight="1">
      <c r="A5" s="77"/>
      <c r="B5" s="77"/>
      <c r="C5" s="72" t="s">
        <v>109</v>
      </c>
      <c r="D5" s="77"/>
      <c r="E5" s="77"/>
      <c r="F5" s="77"/>
      <c r="G5" s="72" t="s">
        <v>109</v>
      </c>
      <c r="H5" s="77"/>
      <c r="I5" s="77"/>
    </row>
    <row r="6" spans="1:9" ht="11.25" customHeight="1">
      <c r="A6" s="77"/>
      <c r="B6" s="77"/>
      <c r="C6" s="72" t="s">
        <v>114</v>
      </c>
      <c r="D6" s="77"/>
      <c r="E6" s="72" t="s">
        <v>44</v>
      </c>
      <c r="F6" s="77"/>
      <c r="G6" s="72" t="s">
        <v>114</v>
      </c>
      <c r="H6" s="77"/>
      <c r="I6" s="72" t="s">
        <v>44</v>
      </c>
    </row>
    <row r="7" spans="1:9" ht="11.25" customHeight="1">
      <c r="A7" s="76" t="s">
        <v>45</v>
      </c>
      <c r="B7" s="60"/>
      <c r="C7" s="76" t="s">
        <v>46</v>
      </c>
      <c r="D7" s="60"/>
      <c r="E7" s="76" t="s">
        <v>47</v>
      </c>
      <c r="F7" s="60"/>
      <c r="G7" s="76" t="s">
        <v>46</v>
      </c>
      <c r="H7" s="60"/>
      <c r="I7" s="76" t="s">
        <v>47</v>
      </c>
    </row>
    <row r="8" spans="1:19" ht="11.25" customHeight="1">
      <c r="A8" s="34" t="s">
        <v>204</v>
      </c>
      <c r="B8" s="61"/>
      <c r="C8" s="47">
        <v>0.9412040063085616</v>
      </c>
      <c r="D8" s="61"/>
      <c r="E8" s="42">
        <v>29.5</v>
      </c>
      <c r="F8" s="61"/>
      <c r="G8" s="47">
        <v>1</v>
      </c>
      <c r="H8" s="61"/>
      <c r="I8" s="42">
        <v>55</v>
      </c>
      <c r="L8"/>
      <c r="M8" s="123"/>
      <c r="N8" s="126"/>
      <c r="O8" s="123"/>
      <c r="P8" s="126"/>
      <c r="Q8" s="123"/>
      <c r="R8" s="126"/>
      <c r="S8" s="127"/>
    </row>
    <row r="9" spans="1:19" ht="11.25" customHeight="1">
      <c r="A9" s="34" t="s">
        <v>49</v>
      </c>
      <c r="B9" s="77"/>
      <c r="C9" s="47">
        <v>14.597960739772741</v>
      </c>
      <c r="D9" s="94"/>
      <c r="E9" s="85">
        <v>379.228</v>
      </c>
      <c r="F9" s="94"/>
      <c r="G9" s="47">
        <v>26</v>
      </c>
      <c r="H9" s="94"/>
      <c r="I9" s="85">
        <v>819</v>
      </c>
      <c r="L9"/>
      <c r="M9" s="123"/>
      <c r="N9" s="126"/>
      <c r="O9" s="123"/>
      <c r="P9" s="126"/>
      <c r="Q9" s="123"/>
      <c r="R9" s="126"/>
      <c r="S9" s="123"/>
    </row>
    <row r="10" spans="1:19" ht="11.25" customHeight="1">
      <c r="A10" s="34" t="s">
        <v>84</v>
      </c>
      <c r="B10" s="77"/>
      <c r="C10" s="47">
        <v>118.96773280510999</v>
      </c>
      <c r="D10" s="94"/>
      <c r="E10" s="85">
        <v>2900</v>
      </c>
      <c r="F10" s="94"/>
      <c r="G10" s="47">
        <v>169</v>
      </c>
      <c r="H10" s="94"/>
      <c r="I10" s="85">
        <v>5950</v>
      </c>
      <c r="L10"/>
      <c r="M10" s="123"/>
      <c r="N10" s="126"/>
      <c r="O10" s="123"/>
      <c r="P10" s="126"/>
      <c r="Q10" s="123"/>
      <c r="R10" s="126"/>
      <c r="S10" s="123"/>
    </row>
    <row r="11" spans="1:19" ht="11.25" customHeight="1">
      <c r="A11" s="34" t="s">
        <v>72</v>
      </c>
      <c r="B11" s="77"/>
      <c r="C11" s="47">
        <v>39.18674530747434</v>
      </c>
      <c r="D11" s="94"/>
      <c r="E11" s="85">
        <v>313.253</v>
      </c>
      <c r="F11" s="94"/>
      <c r="G11" s="47">
        <v>2</v>
      </c>
      <c r="H11" s="94"/>
      <c r="I11" s="85">
        <v>196</v>
      </c>
      <c r="L11"/>
      <c r="M11" s="123"/>
      <c r="N11" s="126"/>
      <c r="O11" s="123"/>
      <c r="P11" s="126"/>
      <c r="Q11" s="123"/>
      <c r="R11" s="126"/>
      <c r="S11" s="123"/>
    </row>
    <row r="12" spans="1:19" ht="11.25" customHeight="1">
      <c r="A12" s="34" t="s">
        <v>73</v>
      </c>
      <c r="B12" s="77"/>
      <c r="C12" s="47">
        <v>17.282773517286174</v>
      </c>
      <c r="D12" s="94"/>
      <c r="E12" s="85">
        <v>542.72</v>
      </c>
      <c r="F12" s="94"/>
      <c r="G12" s="47">
        <v>13</v>
      </c>
      <c r="H12" s="94"/>
      <c r="I12" s="85">
        <v>431</v>
      </c>
      <c r="L12"/>
      <c r="M12" s="123"/>
      <c r="N12" s="126"/>
      <c r="O12" s="123"/>
      <c r="P12" s="126"/>
      <c r="Q12" s="123"/>
      <c r="R12" s="126"/>
      <c r="S12" s="123"/>
    </row>
    <row r="13" spans="1:19" ht="11.25" customHeight="1">
      <c r="A13" s="34" t="s">
        <v>50</v>
      </c>
      <c r="B13" s="77"/>
      <c r="C13" s="47">
        <v>123.93774355071139</v>
      </c>
      <c r="D13" s="94"/>
      <c r="E13" s="85">
        <v>5380</v>
      </c>
      <c r="F13" s="94"/>
      <c r="G13" s="47">
        <v>127</v>
      </c>
      <c r="H13" s="94"/>
      <c r="I13" s="85">
        <v>6730</v>
      </c>
      <c r="L13"/>
      <c r="M13" s="123"/>
      <c r="N13" s="126"/>
      <c r="O13" s="123"/>
      <c r="P13" s="126"/>
      <c r="Q13" s="123"/>
      <c r="R13" s="126"/>
      <c r="S13" s="123"/>
    </row>
    <row r="14" spans="1:19" ht="11.25" customHeight="1">
      <c r="A14" s="1" t="s">
        <v>74</v>
      </c>
      <c r="C14" s="47">
        <v>0.886772931244934</v>
      </c>
      <c r="E14" s="85">
        <v>44.411</v>
      </c>
      <c r="G14" s="47">
        <v>1</v>
      </c>
      <c r="I14" s="85">
        <v>138</v>
      </c>
      <c r="L14"/>
      <c r="M14" s="123"/>
      <c r="N14" s="126"/>
      <c r="O14" s="123"/>
      <c r="P14" s="126"/>
      <c r="Q14" s="123"/>
      <c r="R14" s="126"/>
      <c r="S14" s="123"/>
    </row>
    <row r="15" spans="1:19" ht="11.25" customHeight="1">
      <c r="A15" s="34" t="s">
        <v>51</v>
      </c>
      <c r="B15" s="77"/>
      <c r="C15" s="47">
        <v>27.03999731473363</v>
      </c>
      <c r="D15" s="94"/>
      <c r="E15" s="85">
        <v>1600</v>
      </c>
      <c r="F15" s="94"/>
      <c r="G15" s="47">
        <v>31</v>
      </c>
      <c r="H15" s="94"/>
      <c r="I15" s="85">
        <v>1900</v>
      </c>
      <c r="L15"/>
      <c r="M15" s="123"/>
      <c r="N15" s="126"/>
      <c r="O15" s="123"/>
      <c r="P15" s="126"/>
      <c r="Q15" s="123"/>
      <c r="R15" s="126"/>
      <c r="S15" s="123"/>
    </row>
    <row r="16" spans="1:19" ht="11.25" customHeight="1">
      <c r="A16" s="34" t="s">
        <v>91</v>
      </c>
      <c r="B16" s="77"/>
      <c r="C16" s="47">
        <v>2.6607723860269985</v>
      </c>
      <c r="D16" s="94"/>
      <c r="E16" s="85">
        <v>84.671</v>
      </c>
      <c r="F16" s="94"/>
      <c r="G16" s="121" t="s">
        <v>69</v>
      </c>
      <c r="H16" s="94"/>
      <c r="I16" s="85">
        <v>19</v>
      </c>
      <c r="L16"/>
      <c r="M16" s="123"/>
      <c r="N16" s="126"/>
      <c r="O16" s="123"/>
      <c r="P16" s="126"/>
      <c r="Q16" s="123"/>
      <c r="R16" s="126"/>
      <c r="S16" s="123"/>
    </row>
    <row r="17" spans="1:19" ht="11.25" customHeight="1">
      <c r="A17" s="125" t="s">
        <v>75</v>
      </c>
      <c r="C17" s="47">
        <v>13.68896178621016</v>
      </c>
      <c r="E17" s="85">
        <v>422.22700000000003</v>
      </c>
      <c r="G17" s="47">
        <v>3</v>
      </c>
      <c r="I17" s="85">
        <v>137</v>
      </c>
      <c r="L17"/>
      <c r="M17" s="126"/>
      <c r="N17" s="126"/>
      <c r="O17" s="123"/>
      <c r="P17" s="126"/>
      <c r="Q17" s="123"/>
      <c r="R17" s="126"/>
      <c r="S17" s="123"/>
    </row>
    <row r="18" spans="1:19" ht="11.25" customHeight="1">
      <c r="A18" s="125" t="s">
        <v>211</v>
      </c>
      <c r="C18" s="47">
        <v>2.717017830259414</v>
      </c>
      <c r="E18" s="85">
        <v>105.628</v>
      </c>
      <c r="G18" s="47">
        <v>6</v>
      </c>
      <c r="I18" s="85">
        <v>280</v>
      </c>
      <c r="L18"/>
      <c r="M18" s="123"/>
      <c r="N18" s="126"/>
      <c r="O18" s="123"/>
      <c r="P18" s="126"/>
      <c r="Q18" s="123"/>
      <c r="R18" s="126"/>
      <c r="S18" s="123"/>
    </row>
    <row r="19" spans="1:19" ht="11.25" customHeight="1">
      <c r="A19" s="125" t="s">
        <v>242</v>
      </c>
      <c r="C19" s="121" t="s">
        <v>69</v>
      </c>
      <c r="E19" s="85">
        <v>3</v>
      </c>
      <c r="G19" s="47">
        <v>2</v>
      </c>
      <c r="I19" s="85">
        <v>58</v>
      </c>
      <c r="L19"/>
      <c r="M19" s="123"/>
      <c r="N19" s="126"/>
      <c r="O19" s="123"/>
      <c r="P19" s="126"/>
      <c r="Q19" s="123"/>
      <c r="R19" s="126"/>
      <c r="S19" s="123"/>
    </row>
    <row r="20" spans="1:19" ht="11.25" customHeight="1">
      <c r="A20" s="34" t="s">
        <v>52</v>
      </c>
      <c r="B20" s="77"/>
      <c r="C20" s="47">
        <v>33.824830821414814</v>
      </c>
      <c r="D20" s="94"/>
      <c r="E20" s="85">
        <v>1070</v>
      </c>
      <c r="F20" s="94"/>
      <c r="G20" s="47">
        <v>20</v>
      </c>
      <c r="H20" s="94"/>
      <c r="I20" s="85">
        <v>1070</v>
      </c>
      <c r="L20"/>
      <c r="M20" s="123"/>
      <c r="N20" s="126"/>
      <c r="O20" s="123"/>
      <c r="P20" s="126"/>
      <c r="Q20" s="123"/>
      <c r="R20" s="126"/>
      <c r="S20" s="123"/>
    </row>
    <row r="21" spans="1:19" ht="11.25" customHeight="1">
      <c r="A21" s="34" t="s">
        <v>53</v>
      </c>
      <c r="B21" s="77"/>
      <c r="C21" s="47">
        <v>235.0107025101344</v>
      </c>
      <c r="D21" s="94"/>
      <c r="E21" s="85">
        <v>9290</v>
      </c>
      <c r="F21" s="94"/>
      <c r="G21" s="47">
        <v>213</v>
      </c>
      <c r="H21" s="94"/>
      <c r="I21" s="85">
        <v>11600</v>
      </c>
      <c r="L21"/>
      <c r="M21" s="123"/>
      <c r="N21" s="126"/>
      <c r="O21" s="123"/>
      <c r="P21" s="126"/>
      <c r="Q21" s="123"/>
      <c r="R21" s="126"/>
      <c r="S21" s="123"/>
    </row>
    <row r="22" spans="1:19" ht="11.25" customHeight="1">
      <c r="A22" s="34" t="s">
        <v>76</v>
      </c>
      <c r="B22" s="77"/>
      <c r="C22" s="47">
        <v>15.094190707436146</v>
      </c>
      <c r="D22" s="94"/>
      <c r="E22" s="85">
        <v>605.916</v>
      </c>
      <c r="F22" s="94"/>
      <c r="G22" s="47">
        <v>7</v>
      </c>
      <c r="H22" s="94"/>
      <c r="I22" s="85">
        <v>600</v>
      </c>
      <c r="L22"/>
      <c r="M22" s="123"/>
      <c r="N22" s="126"/>
      <c r="O22" s="123"/>
      <c r="P22" s="126"/>
      <c r="Q22" s="123"/>
      <c r="R22" s="126"/>
      <c r="S22" s="123"/>
    </row>
    <row r="23" spans="1:19" ht="11.25" customHeight="1">
      <c r="A23" s="34" t="s">
        <v>54</v>
      </c>
      <c r="B23" s="77"/>
      <c r="C23" s="47">
        <v>7.346834356713143</v>
      </c>
      <c r="D23" s="94"/>
      <c r="E23" s="85">
        <v>281.731</v>
      </c>
      <c r="F23" s="94"/>
      <c r="G23" s="47">
        <v>5</v>
      </c>
      <c r="H23" s="94"/>
      <c r="I23" s="85">
        <v>275</v>
      </c>
      <c r="L23"/>
      <c r="M23" s="123"/>
      <c r="N23" s="126"/>
      <c r="O23" s="123"/>
      <c r="P23" s="126"/>
      <c r="Q23" s="123"/>
      <c r="R23" s="126"/>
      <c r="S23" s="123"/>
    </row>
    <row r="24" spans="1:19" ht="11.25" customHeight="1">
      <c r="A24" s="1" t="s">
        <v>120</v>
      </c>
      <c r="C24" s="47">
        <v>3.4500229744496</v>
      </c>
      <c r="E24" s="85">
        <v>278.732</v>
      </c>
      <c r="G24" s="47">
        <v>5</v>
      </c>
      <c r="I24" s="85">
        <v>267</v>
      </c>
      <c r="L24"/>
      <c r="M24" s="126"/>
      <c r="N24" s="126"/>
      <c r="O24" s="123"/>
      <c r="P24" s="126"/>
      <c r="Q24" s="123"/>
      <c r="R24" s="126"/>
      <c r="S24" s="123"/>
    </row>
    <row r="25" spans="1:19" ht="11.25" customHeight="1">
      <c r="A25" s="34" t="s">
        <v>55</v>
      </c>
      <c r="B25" s="77"/>
      <c r="C25" s="47">
        <v>26.99010216259197</v>
      </c>
      <c r="D25" s="94"/>
      <c r="E25" s="85">
        <v>918.628</v>
      </c>
      <c r="F25" s="94"/>
      <c r="G25" s="47">
        <v>2</v>
      </c>
      <c r="H25" s="94"/>
      <c r="I25" s="85">
        <v>189</v>
      </c>
      <c r="L25"/>
      <c r="M25" s="123"/>
      <c r="N25" s="126"/>
      <c r="O25" s="123"/>
      <c r="P25" s="126"/>
      <c r="Q25" s="123"/>
      <c r="R25" s="126"/>
      <c r="S25" s="123"/>
    </row>
    <row r="26" spans="1:19" ht="11.25" customHeight="1">
      <c r="A26" s="34" t="s">
        <v>77</v>
      </c>
      <c r="B26" s="77"/>
      <c r="C26" s="121" t="s">
        <v>69</v>
      </c>
      <c r="D26" s="94"/>
      <c r="E26" s="85">
        <v>3</v>
      </c>
      <c r="F26" s="94"/>
      <c r="G26" s="47">
        <v>14</v>
      </c>
      <c r="H26" s="94"/>
      <c r="I26" s="85">
        <v>189</v>
      </c>
      <c r="L26"/>
      <c r="M26" s="123"/>
      <c r="N26" s="126"/>
      <c r="O26" s="123"/>
      <c r="P26" s="126"/>
      <c r="Q26" s="123"/>
      <c r="R26" s="126"/>
      <c r="S26" s="123"/>
    </row>
    <row r="27" spans="1:19" ht="11.25" customHeight="1">
      <c r="A27" s="34" t="s">
        <v>56</v>
      </c>
      <c r="B27" s="77"/>
      <c r="C27" s="47">
        <v>0.886772931244934</v>
      </c>
      <c r="D27" s="94"/>
      <c r="E27" s="85">
        <v>93.5</v>
      </c>
      <c r="F27" s="94"/>
      <c r="G27" s="47">
        <v>12</v>
      </c>
      <c r="H27" s="94"/>
      <c r="I27" s="85">
        <v>1000</v>
      </c>
      <c r="L27"/>
      <c r="M27" s="126"/>
      <c r="N27" s="126"/>
      <c r="O27" s="123"/>
      <c r="P27" s="126"/>
      <c r="Q27" s="123"/>
      <c r="R27" s="126"/>
      <c r="S27" s="123"/>
    </row>
    <row r="28" spans="1:19" ht="11.25" customHeight="1">
      <c r="A28" s="34" t="s">
        <v>57</v>
      </c>
      <c r="B28" s="77"/>
      <c r="C28" s="47">
        <v>13.136032782022141</v>
      </c>
      <c r="D28" s="94"/>
      <c r="E28" s="85">
        <v>894.313</v>
      </c>
      <c r="F28" s="94"/>
      <c r="G28" s="47">
        <v>41</v>
      </c>
      <c r="H28" s="94"/>
      <c r="I28" s="85">
        <v>1020</v>
      </c>
      <c r="L28"/>
      <c r="M28" s="123"/>
      <c r="N28" s="126"/>
      <c r="O28" s="123"/>
      <c r="P28" s="126"/>
      <c r="Q28" s="123"/>
      <c r="R28" s="126"/>
      <c r="S28" s="123"/>
    </row>
    <row r="29" spans="1:19" ht="11.25" customHeight="1">
      <c r="A29" s="34" t="s">
        <v>78</v>
      </c>
      <c r="B29" s="77"/>
      <c r="C29" s="47">
        <v>4.751832853054695</v>
      </c>
      <c r="D29" s="94"/>
      <c r="E29" s="85">
        <v>273.82800000000003</v>
      </c>
      <c r="F29" s="94"/>
      <c r="G29" s="47">
        <v>6</v>
      </c>
      <c r="H29" s="94"/>
      <c r="I29" s="85">
        <v>336</v>
      </c>
      <c r="L29"/>
      <c r="M29" s="123"/>
      <c r="N29" s="126"/>
      <c r="O29" s="123"/>
      <c r="P29" s="126"/>
      <c r="Q29" s="123"/>
      <c r="R29" s="126"/>
      <c r="S29" s="123"/>
    </row>
    <row r="30" spans="1:19" ht="11.25" customHeight="1">
      <c r="A30" s="34" t="s">
        <v>58</v>
      </c>
      <c r="B30" s="77"/>
      <c r="C30" s="47">
        <v>7.639854977472338</v>
      </c>
      <c r="D30" s="94"/>
      <c r="E30" s="85">
        <v>584.638</v>
      </c>
      <c r="F30" s="94"/>
      <c r="G30" s="47">
        <v>8</v>
      </c>
      <c r="H30" s="94"/>
      <c r="I30" s="85">
        <v>474</v>
      </c>
      <c r="L30"/>
      <c r="M30" s="123"/>
      <c r="N30" s="126"/>
      <c r="O30" s="123"/>
      <c r="P30" s="126"/>
      <c r="Q30" s="123"/>
      <c r="R30" s="126"/>
      <c r="S30" s="123"/>
    </row>
    <row r="31" spans="1:19" ht="11.25" customHeight="1">
      <c r="A31" s="36" t="s">
        <v>59</v>
      </c>
      <c r="B31" s="77"/>
      <c r="C31" s="85" t="s">
        <v>20</v>
      </c>
      <c r="D31" s="94"/>
      <c r="E31" s="85" t="s">
        <v>20</v>
      </c>
      <c r="F31" s="94"/>
      <c r="G31" s="47">
        <v>4</v>
      </c>
      <c r="H31" s="94"/>
      <c r="I31" s="85">
        <v>145</v>
      </c>
      <c r="L31"/>
      <c r="M31" s="123"/>
      <c r="N31" s="126"/>
      <c r="O31" s="123"/>
      <c r="P31" s="126"/>
      <c r="Q31" s="123"/>
      <c r="R31" s="126"/>
      <c r="S31" s="123"/>
    </row>
    <row r="32" spans="1:19" ht="11.25" customHeight="1">
      <c r="A32" s="125" t="s">
        <v>79</v>
      </c>
      <c r="C32" s="47">
        <v>5.454900905959885</v>
      </c>
      <c r="E32" s="85">
        <v>304.526</v>
      </c>
      <c r="G32" s="47">
        <v>8</v>
      </c>
      <c r="I32" s="85">
        <v>483</v>
      </c>
      <c r="L32"/>
      <c r="M32" s="123"/>
      <c r="N32" s="126"/>
      <c r="O32" s="123"/>
      <c r="P32" s="126"/>
      <c r="Q32" s="123"/>
      <c r="R32" s="126"/>
      <c r="S32" s="123"/>
    </row>
    <row r="33" spans="1:19" ht="11.25" customHeight="1">
      <c r="A33" s="125" t="s">
        <v>210</v>
      </c>
      <c r="C33" s="47">
        <v>47.03071681643528</v>
      </c>
      <c r="E33" s="85">
        <v>546.523</v>
      </c>
      <c r="G33" s="47">
        <v>15</v>
      </c>
      <c r="I33" s="85">
        <v>870</v>
      </c>
      <c r="L33"/>
      <c r="M33" s="123"/>
      <c r="N33" s="126"/>
      <c r="O33" s="123"/>
      <c r="P33" s="126"/>
      <c r="Q33" s="123"/>
      <c r="R33" s="126"/>
      <c r="S33" s="123"/>
    </row>
    <row r="34" spans="1:19" ht="11.25" customHeight="1">
      <c r="A34" s="34" t="s">
        <v>60</v>
      </c>
      <c r="B34" s="77"/>
      <c r="C34" s="47">
        <v>6.15297944365091</v>
      </c>
      <c r="D34" s="94"/>
      <c r="E34" s="85">
        <v>369.382</v>
      </c>
      <c r="F34" s="94"/>
      <c r="G34" s="47">
        <v>6</v>
      </c>
      <c r="H34" s="94"/>
      <c r="I34" s="85">
        <v>411</v>
      </c>
      <c r="L34"/>
      <c r="M34" s="123"/>
      <c r="N34" s="126"/>
      <c r="O34" s="123"/>
      <c r="P34" s="126"/>
      <c r="Q34" s="123"/>
      <c r="R34" s="126"/>
      <c r="S34" s="123"/>
    </row>
    <row r="35" spans="1:19" ht="11.25" customHeight="1">
      <c r="A35" s="34" t="s">
        <v>61</v>
      </c>
      <c r="B35" s="77"/>
      <c r="C35" s="47">
        <v>76.98776616228716</v>
      </c>
      <c r="D35" s="94"/>
      <c r="E35" s="85">
        <v>2360</v>
      </c>
      <c r="F35" s="94"/>
      <c r="G35" s="47">
        <v>16</v>
      </c>
      <c r="H35" s="94"/>
      <c r="I35" s="85">
        <v>952</v>
      </c>
      <c r="L35"/>
      <c r="M35" s="123"/>
      <c r="N35" s="126"/>
      <c r="O35" s="123"/>
      <c r="P35" s="126"/>
      <c r="Q35" s="123"/>
      <c r="R35" s="126"/>
      <c r="S35" s="123"/>
    </row>
    <row r="36" spans="1:19" ht="11.25" customHeight="1">
      <c r="A36" s="1" t="s">
        <v>62</v>
      </c>
      <c r="C36" s="47">
        <v>14.784840764157863</v>
      </c>
      <c r="E36" s="85">
        <v>495.3</v>
      </c>
      <c r="G36" s="47">
        <v>41</v>
      </c>
      <c r="I36" s="85">
        <v>1610</v>
      </c>
      <c r="L36"/>
      <c r="M36" s="123"/>
      <c r="N36" s="126"/>
      <c r="O36" s="123"/>
      <c r="P36" s="126"/>
      <c r="Q36" s="123"/>
      <c r="R36" s="126"/>
      <c r="S36" s="123"/>
    </row>
    <row r="37" spans="1:19" ht="11.25" customHeight="1">
      <c r="A37" s="34" t="s">
        <v>80</v>
      </c>
      <c r="B37" s="77"/>
      <c r="C37" s="47">
        <v>4.773151690787949</v>
      </c>
      <c r="D37" s="94"/>
      <c r="E37" s="85">
        <v>243.169</v>
      </c>
      <c r="F37" s="94"/>
      <c r="G37" s="47">
        <v>5</v>
      </c>
      <c r="H37" s="94"/>
      <c r="I37" s="85">
        <v>357</v>
      </c>
      <c r="L37"/>
      <c r="M37" s="126"/>
      <c r="N37" s="126"/>
      <c r="O37" s="123"/>
      <c r="P37" s="126"/>
      <c r="Q37" s="123"/>
      <c r="R37" s="126"/>
      <c r="S37" s="123"/>
    </row>
    <row r="38" spans="1:19" ht="11.25" customHeight="1">
      <c r="A38" s="34" t="s">
        <v>63</v>
      </c>
      <c r="B38" s="77"/>
      <c r="C38" s="47">
        <v>60.5210051786632</v>
      </c>
      <c r="D38" s="94"/>
      <c r="E38" s="85">
        <v>2440</v>
      </c>
      <c r="F38" s="94"/>
      <c r="G38" s="47">
        <v>60</v>
      </c>
      <c r="H38" s="94"/>
      <c r="I38" s="85">
        <v>3720</v>
      </c>
      <c r="L38"/>
      <c r="M38" s="123"/>
      <c r="N38" s="126"/>
      <c r="O38" s="123"/>
      <c r="P38" s="126"/>
      <c r="Q38" s="123"/>
      <c r="R38" s="126"/>
      <c r="S38" s="123"/>
    </row>
    <row r="39" spans="1:19" ht="11.25" customHeight="1">
      <c r="A39" s="1" t="s">
        <v>81</v>
      </c>
      <c r="C39" s="47">
        <v>0.9461935215227274</v>
      </c>
      <c r="E39" s="85">
        <v>161.675</v>
      </c>
      <c r="G39" s="47">
        <v>3</v>
      </c>
      <c r="I39" s="85">
        <v>213</v>
      </c>
      <c r="L39"/>
      <c r="M39" s="123"/>
      <c r="N39" s="126"/>
      <c r="O39" s="123"/>
      <c r="P39" s="126"/>
      <c r="Q39" s="123"/>
      <c r="R39" s="126"/>
      <c r="S39" s="123"/>
    </row>
    <row r="40" spans="1:19" ht="11.25" customHeight="1">
      <c r="A40" s="34" t="s">
        <v>65</v>
      </c>
      <c r="B40" s="77"/>
      <c r="C40" s="47">
        <v>262.1436862447684</v>
      </c>
      <c r="D40" s="94"/>
      <c r="E40" s="85">
        <v>9150</v>
      </c>
      <c r="F40" s="94"/>
      <c r="G40" s="47">
        <v>357</v>
      </c>
      <c r="H40" s="94"/>
      <c r="I40" s="85">
        <v>18700</v>
      </c>
      <c r="L40"/>
      <c r="M40" s="123"/>
      <c r="N40" s="126"/>
      <c r="O40" s="123"/>
      <c r="P40" s="126"/>
      <c r="Q40" s="123"/>
      <c r="R40" s="126"/>
      <c r="S40" s="123"/>
    </row>
    <row r="41" spans="1:19" ht="11.25" customHeight="1">
      <c r="A41" s="34" t="s">
        <v>82</v>
      </c>
      <c r="B41" s="77"/>
      <c r="C41" s="47">
        <v>24.309825308000505</v>
      </c>
      <c r="D41" s="94"/>
      <c r="E41" s="85">
        <v>1230</v>
      </c>
      <c r="F41" s="94"/>
      <c r="G41" s="47">
        <v>20</v>
      </c>
      <c r="H41" s="94"/>
      <c r="I41" s="85">
        <v>915</v>
      </c>
      <c r="L41"/>
      <c r="M41" s="123"/>
      <c r="N41" s="126"/>
      <c r="O41" s="123"/>
      <c r="P41" s="126"/>
      <c r="Q41" s="123"/>
      <c r="R41" s="126"/>
      <c r="S41" s="123"/>
    </row>
    <row r="42" spans="1:19" ht="11.25" customHeight="1">
      <c r="A42" s="34" t="s">
        <v>83</v>
      </c>
      <c r="B42" s="77"/>
      <c r="C42" s="47">
        <v>3</v>
      </c>
      <c r="D42" s="224" t="s">
        <v>225</v>
      </c>
      <c r="E42" s="85">
        <v>210</v>
      </c>
      <c r="F42" s="74" t="s">
        <v>225</v>
      </c>
      <c r="G42" s="47">
        <v>8</v>
      </c>
      <c r="H42" s="94"/>
      <c r="I42" s="85">
        <v>839</v>
      </c>
      <c r="L42"/>
      <c r="M42"/>
      <c r="N42"/>
      <c r="O42"/>
      <c r="P42"/>
      <c r="Q42"/>
      <c r="R42"/>
      <c r="S42"/>
    </row>
    <row r="43" spans="1:9" ht="11.25" customHeight="1">
      <c r="A43" s="89" t="s">
        <v>22</v>
      </c>
      <c r="B43" s="60"/>
      <c r="C43" s="93">
        <v>1220</v>
      </c>
      <c r="D43" s="93"/>
      <c r="E43" s="93">
        <v>43600</v>
      </c>
      <c r="F43" s="93"/>
      <c r="G43" s="93">
        <v>1250</v>
      </c>
      <c r="H43" s="93"/>
      <c r="I43" s="93">
        <v>63000</v>
      </c>
    </row>
    <row r="44" spans="1:9" ht="11.25" customHeight="1">
      <c r="A44" s="301" t="s">
        <v>262</v>
      </c>
      <c r="B44" s="301"/>
      <c r="C44" s="301"/>
      <c r="D44" s="301"/>
      <c r="E44" s="301"/>
      <c r="F44" s="301"/>
      <c r="G44" s="301"/>
      <c r="H44" s="301"/>
      <c r="I44" s="301"/>
    </row>
    <row r="45" spans="1:19" ht="11.25" customHeight="1">
      <c r="A45" s="293" t="s">
        <v>154</v>
      </c>
      <c r="B45" s="293"/>
      <c r="C45" s="293"/>
      <c r="D45" s="293"/>
      <c r="E45" s="293"/>
      <c r="F45" s="293"/>
      <c r="G45" s="293"/>
      <c r="H45" s="293"/>
      <c r="I45" s="293"/>
      <c r="L45" s="77"/>
      <c r="M45" s="94"/>
      <c r="N45" s="94"/>
      <c r="O45" s="94"/>
      <c r="P45" s="94"/>
      <c r="Q45" s="94"/>
      <c r="R45" s="94"/>
      <c r="S45" s="94"/>
    </row>
    <row r="46" spans="1:19" ht="11.25" customHeight="1">
      <c r="A46" s="286" t="s">
        <v>176</v>
      </c>
      <c r="B46" s="286"/>
      <c r="C46" s="286"/>
      <c r="D46" s="286"/>
      <c r="E46" s="286"/>
      <c r="F46" s="286"/>
      <c r="G46" s="286"/>
      <c r="H46" s="286"/>
      <c r="I46" s="286"/>
      <c r="L46" s="77"/>
      <c r="M46" s="94"/>
      <c r="N46" s="94"/>
      <c r="O46" s="94"/>
      <c r="P46" s="94"/>
      <c r="Q46" s="94"/>
      <c r="R46" s="94"/>
      <c r="S46" s="94"/>
    </row>
    <row r="47" spans="1:19" ht="11.25" customHeight="1">
      <c r="A47" s="33"/>
      <c r="B47" s="33"/>
      <c r="C47" s="33"/>
      <c r="D47" s="33"/>
      <c r="E47" s="33"/>
      <c r="F47" s="33"/>
      <c r="G47" s="33"/>
      <c r="H47" s="33"/>
      <c r="I47" s="33"/>
      <c r="L47" s="77"/>
      <c r="M47" s="94"/>
      <c r="N47" s="94"/>
      <c r="O47" s="94"/>
      <c r="P47" s="94"/>
      <c r="Q47" s="105"/>
      <c r="R47" s="94"/>
      <c r="S47" s="94"/>
    </row>
    <row r="48" spans="1:9" ht="11.25" customHeight="1">
      <c r="A48" s="281" t="s">
        <v>139</v>
      </c>
      <c r="B48" s="281"/>
      <c r="C48" s="281"/>
      <c r="D48" s="281"/>
      <c r="E48" s="281"/>
      <c r="F48" s="281"/>
      <c r="G48" s="281"/>
      <c r="H48" s="281"/>
      <c r="I48" s="281"/>
    </row>
    <row r="49" ht="11.25" customHeight="1"/>
  </sheetData>
  <sheetProtection/>
  <mergeCells count="8">
    <mergeCell ref="A46:I46"/>
    <mergeCell ref="A48:I48"/>
    <mergeCell ref="A1:I1"/>
    <mergeCell ref="A2:I2"/>
    <mergeCell ref="G4:I4"/>
    <mergeCell ref="C4:E4"/>
    <mergeCell ref="A45:I45"/>
    <mergeCell ref="A44:I4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36.8515625" style="1" customWidth="1"/>
    <col min="2" max="2" width="1.8515625" style="1" customWidth="1"/>
    <col min="3" max="3" width="15.8515625" style="1" customWidth="1"/>
    <col min="4" max="4" width="1.8515625" style="20" customWidth="1"/>
    <col min="5" max="5" width="14.00390625" style="1" customWidth="1"/>
    <col min="6" max="6" width="1.8515625" style="1" customWidth="1"/>
    <col min="7" max="7" width="14.8515625" style="1" customWidth="1"/>
    <col min="8" max="8" width="1.8515625" style="1" customWidth="1"/>
    <col min="9" max="9" width="13.140625" style="1" customWidth="1"/>
    <col min="10" max="10" width="1.8515625" style="1" customWidth="1"/>
    <col min="11" max="16384" width="9.28125" style="1" customWidth="1"/>
  </cols>
  <sheetData>
    <row r="1" spans="1:10" ht="11.25" customHeight="1">
      <c r="A1" s="278" t="s">
        <v>85</v>
      </c>
      <c r="B1" s="278"/>
      <c r="C1" s="278"/>
      <c r="D1" s="278"/>
      <c r="E1" s="278"/>
      <c r="F1" s="278"/>
      <c r="G1" s="278"/>
      <c r="H1" s="278"/>
      <c r="I1" s="278"/>
      <c r="J1" s="77"/>
    </row>
    <row r="2" spans="1:10" ht="11.25" customHeight="1">
      <c r="A2" s="278" t="s">
        <v>183</v>
      </c>
      <c r="B2" s="278"/>
      <c r="C2" s="278"/>
      <c r="D2" s="278"/>
      <c r="E2" s="278"/>
      <c r="F2" s="278"/>
      <c r="G2" s="278"/>
      <c r="H2" s="278"/>
      <c r="I2" s="278"/>
      <c r="J2" s="77"/>
    </row>
    <row r="3" spans="1:10" ht="11.25" customHeight="1">
      <c r="A3" s="76"/>
      <c r="B3" s="76"/>
      <c r="C3" s="76"/>
      <c r="D3" s="76"/>
      <c r="E3" s="76"/>
      <c r="F3" s="76"/>
      <c r="G3" s="76"/>
      <c r="H3" s="76"/>
      <c r="I3" s="76"/>
      <c r="J3" s="73"/>
    </row>
    <row r="4" spans="1:10" ht="11.25" customHeight="1">
      <c r="A4" s="83"/>
      <c r="B4" s="83"/>
      <c r="C4" s="296">
        <v>2010</v>
      </c>
      <c r="D4" s="296"/>
      <c r="E4" s="296"/>
      <c r="F4" s="32"/>
      <c r="G4" s="296">
        <v>2011</v>
      </c>
      <c r="H4" s="296"/>
      <c r="I4" s="296"/>
      <c r="J4" s="73"/>
    </row>
    <row r="5" spans="1:10" ht="11.25" customHeight="1">
      <c r="A5" s="77"/>
      <c r="B5" s="77"/>
      <c r="C5" s="72" t="s">
        <v>109</v>
      </c>
      <c r="D5" s="77"/>
      <c r="E5" s="77"/>
      <c r="F5" s="35"/>
      <c r="G5" s="72" t="s">
        <v>109</v>
      </c>
      <c r="H5" s="77"/>
      <c r="I5" s="77"/>
      <c r="J5" s="73"/>
    </row>
    <row r="6" spans="1:10" ht="11.25" customHeight="1">
      <c r="A6" s="77"/>
      <c r="B6" s="77"/>
      <c r="C6" s="72" t="s">
        <v>114</v>
      </c>
      <c r="D6" s="77"/>
      <c r="E6" s="72" t="s">
        <v>44</v>
      </c>
      <c r="F6" s="35"/>
      <c r="G6" s="72" t="s">
        <v>114</v>
      </c>
      <c r="H6" s="77"/>
      <c r="I6" s="72" t="s">
        <v>44</v>
      </c>
      <c r="J6" s="73"/>
    </row>
    <row r="7" spans="1:10" ht="11.25" customHeight="1">
      <c r="A7" s="76" t="s">
        <v>86</v>
      </c>
      <c r="B7" s="60"/>
      <c r="C7" s="76" t="s">
        <v>46</v>
      </c>
      <c r="D7" s="60"/>
      <c r="E7" s="76" t="s">
        <v>47</v>
      </c>
      <c r="F7" s="37"/>
      <c r="G7" s="76" t="s">
        <v>46</v>
      </c>
      <c r="H7" s="60"/>
      <c r="I7" s="76" t="s">
        <v>47</v>
      </c>
      <c r="J7" s="73"/>
    </row>
    <row r="8" spans="1:10" ht="11.25" customHeight="1">
      <c r="A8" s="57" t="s">
        <v>87</v>
      </c>
      <c r="B8" s="77"/>
      <c r="C8" s="77"/>
      <c r="D8" s="77"/>
      <c r="E8" s="77"/>
      <c r="F8" s="35"/>
      <c r="G8" s="77"/>
      <c r="H8" s="77"/>
      <c r="I8" s="77"/>
      <c r="J8" s="73"/>
    </row>
    <row r="9" spans="1:10" ht="11.25" customHeight="1">
      <c r="A9" s="3" t="s">
        <v>72</v>
      </c>
      <c r="B9" s="77"/>
      <c r="C9" s="231" t="s">
        <v>20</v>
      </c>
      <c r="D9" s="92"/>
      <c r="E9" s="231" t="s">
        <v>20</v>
      </c>
      <c r="F9" s="35"/>
      <c r="G9" s="85">
        <v>8</v>
      </c>
      <c r="H9" s="47"/>
      <c r="I9" s="151">
        <v>133</v>
      </c>
      <c r="J9" s="73"/>
    </row>
    <row r="10" spans="1:10" ht="11.25" customHeight="1">
      <c r="A10" s="89" t="s">
        <v>50</v>
      </c>
      <c r="B10" s="77"/>
      <c r="C10" s="106" t="s">
        <v>69</v>
      </c>
      <c r="D10" s="47"/>
      <c r="E10" s="42">
        <f>2932*0.001</f>
        <v>2.932</v>
      </c>
      <c r="F10" s="38"/>
      <c r="G10" s="85" t="s">
        <v>20</v>
      </c>
      <c r="H10" s="47"/>
      <c r="I10" s="151" t="s">
        <v>20</v>
      </c>
      <c r="J10" s="73"/>
    </row>
    <row r="11" spans="1:10" ht="11.25" customHeight="1">
      <c r="A11" s="89" t="s">
        <v>58</v>
      </c>
      <c r="B11" s="77"/>
      <c r="C11" s="85" t="s">
        <v>20</v>
      </c>
      <c r="D11" s="47"/>
      <c r="E11" s="85" t="s">
        <v>20</v>
      </c>
      <c r="F11" s="38"/>
      <c r="G11" s="85">
        <v>1</v>
      </c>
      <c r="H11" s="47"/>
      <c r="I11" s="148">
        <v>5</v>
      </c>
      <c r="J11" s="73"/>
    </row>
    <row r="12" spans="1:10" ht="11.25" customHeight="1">
      <c r="A12" s="89" t="s">
        <v>59</v>
      </c>
      <c r="B12" s="77"/>
      <c r="C12" s="85" t="s">
        <v>20</v>
      </c>
      <c r="D12" s="47"/>
      <c r="E12" s="85" t="s">
        <v>20</v>
      </c>
      <c r="F12" s="38"/>
      <c r="G12" s="85">
        <v>11</v>
      </c>
      <c r="H12" s="47"/>
      <c r="I12" s="148">
        <v>586</v>
      </c>
      <c r="J12" s="73"/>
    </row>
    <row r="13" spans="1:10" ht="11.25" customHeight="1">
      <c r="A13" s="89" t="s">
        <v>65</v>
      </c>
      <c r="B13" s="77"/>
      <c r="C13" s="106" t="s">
        <v>69</v>
      </c>
      <c r="D13" s="47"/>
      <c r="E13" s="47">
        <f>8139*0.001</f>
        <v>8.139</v>
      </c>
      <c r="F13" s="38"/>
      <c r="G13" s="153" t="s">
        <v>220</v>
      </c>
      <c r="H13" s="47"/>
      <c r="I13" s="47">
        <v>5</v>
      </c>
      <c r="J13" s="73"/>
    </row>
    <row r="14" spans="1:10" ht="11.25" customHeight="1">
      <c r="A14" s="90" t="s">
        <v>22</v>
      </c>
      <c r="B14" s="77"/>
      <c r="C14" s="128" t="s">
        <v>69</v>
      </c>
      <c r="D14" s="107"/>
      <c r="E14" s="107">
        <f>11071*0.001</f>
        <v>11.071</v>
      </c>
      <c r="F14" s="108"/>
      <c r="G14" s="203">
        <f>SUM(G9:G13)+2</f>
        <v>22</v>
      </c>
      <c r="H14" s="107"/>
      <c r="I14" s="18">
        <f>SUM(I9:I13)+1</f>
        <v>730</v>
      </c>
      <c r="J14" s="73"/>
    </row>
    <row r="15" spans="1:10" ht="12" customHeight="1">
      <c r="A15" s="196" t="s">
        <v>205</v>
      </c>
      <c r="B15" s="77"/>
      <c r="C15" s="47"/>
      <c r="D15" s="47"/>
      <c r="E15" s="47"/>
      <c r="F15" s="38"/>
      <c r="G15" s="47"/>
      <c r="H15" s="47"/>
      <c r="I15" s="47"/>
      <c r="J15" s="73"/>
    </row>
    <row r="16" spans="1:10" ht="11.25" customHeight="1">
      <c r="A16" s="3" t="s">
        <v>49</v>
      </c>
      <c r="B16" s="77"/>
      <c r="C16" s="85" t="s">
        <v>20</v>
      </c>
      <c r="D16" s="47"/>
      <c r="E16" s="85" t="s">
        <v>20</v>
      </c>
      <c r="F16" s="38"/>
      <c r="G16" s="47">
        <v>4</v>
      </c>
      <c r="H16" s="47"/>
      <c r="I16" s="47">
        <v>18</v>
      </c>
      <c r="J16" s="73"/>
    </row>
    <row r="17" spans="1:10" ht="11.25" customHeight="1">
      <c r="A17" s="3" t="s">
        <v>84</v>
      </c>
      <c r="B17" s="77"/>
      <c r="C17" s="85" t="s">
        <v>20</v>
      </c>
      <c r="D17" s="47"/>
      <c r="E17" s="85" t="s">
        <v>20</v>
      </c>
      <c r="F17" s="38"/>
      <c r="G17" s="47">
        <v>17</v>
      </c>
      <c r="H17" s="47"/>
      <c r="I17" s="47">
        <v>72</v>
      </c>
      <c r="J17" s="73"/>
    </row>
    <row r="18" spans="1:19" ht="11.25" customHeight="1">
      <c r="A18" s="89" t="s">
        <v>72</v>
      </c>
      <c r="B18" s="77"/>
      <c r="C18" s="47">
        <v>103.30791250930432</v>
      </c>
      <c r="D18" s="47"/>
      <c r="E18" s="47">
        <v>466.779</v>
      </c>
      <c r="F18" s="38"/>
      <c r="G18" s="47">
        <v>86</v>
      </c>
      <c r="H18" s="47"/>
      <c r="I18" s="47">
        <v>361</v>
      </c>
      <c r="J18" s="73"/>
      <c r="K18" s="122"/>
      <c r="L18"/>
      <c r="M18" s="123"/>
      <c r="N18"/>
      <c r="O18" s="123"/>
      <c r="P18"/>
      <c r="Q18" s="123"/>
      <c r="R18"/>
      <c r="S18" s="123"/>
    </row>
    <row r="19" spans="1:19" ht="11.25" customHeight="1">
      <c r="A19" s="89" t="s">
        <v>73</v>
      </c>
      <c r="B19" s="77"/>
      <c r="C19" s="47">
        <v>12.613948053703513</v>
      </c>
      <c r="D19" s="47"/>
      <c r="E19" s="47">
        <v>59.145</v>
      </c>
      <c r="F19" s="38"/>
      <c r="G19" s="47">
        <v>14</v>
      </c>
      <c r="H19" s="47"/>
      <c r="I19" s="47">
        <v>65</v>
      </c>
      <c r="J19" s="73"/>
      <c r="K19" s="122"/>
      <c r="L19"/>
      <c r="M19" s="123"/>
      <c r="N19"/>
      <c r="O19" s="123"/>
      <c r="P19"/>
      <c r="Q19" s="123"/>
      <c r="R19"/>
      <c r="S19" s="123"/>
    </row>
    <row r="20" spans="1:19" ht="11.25" customHeight="1">
      <c r="A20" s="89" t="s">
        <v>50</v>
      </c>
      <c r="B20" s="77"/>
      <c r="C20" s="47">
        <v>162.45770818865628</v>
      </c>
      <c r="D20" s="47"/>
      <c r="E20" s="47">
        <v>1070</v>
      </c>
      <c r="F20" s="38"/>
      <c r="G20" s="47">
        <v>488</v>
      </c>
      <c r="H20" s="47"/>
      <c r="I20" s="47">
        <v>2240</v>
      </c>
      <c r="J20" s="73"/>
      <c r="K20" s="122"/>
      <c r="L20"/>
      <c r="M20" s="123"/>
      <c r="N20"/>
      <c r="O20" s="123"/>
      <c r="P20"/>
      <c r="Q20" s="123"/>
      <c r="R20"/>
      <c r="S20" s="123"/>
    </row>
    <row r="21" spans="1:19" ht="11.25" customHeight="1">
      <c r="A21" s="89" t="s">
        <v>51</v>
      </c>
      <c r="B21" s="77"/>
      <c r="C21" s="47">
        <v>7.709254598178464</v>
      </c>
      <c r="D21" s="47"/>
      <c r="E21" s="47">
        <v>32.457</v>
      </c>
      <c r="F21" s="38"/>
      <c r="G21" s="47">
        <v>7</v>
      </c>
      <c r="H21" s="47"/>
      <c r="I21" s="47">
        <v>30</v>
      </c>
      <c r="J21" s="73"/>
      <c r="K21" s="122"/>
      <c r="L21"/>
      <c r="M21" s="123"/>
      <c r="N21"/>
      <c r="O21" s="123"/>
      <c r="P21"/>
      <c r="Q21" s="123"/>
      <c r="R21"/>
      <c r="S21" s="123"/>
    </row>
    <row r="22" spans="1:19" ht="11.25" customHeight="1">
      <c r="A22" s="89" t="s">
        <v>91</v>
      </c>
      <c r="B22" s="77"/>
      <c r="C22" s="47">
        <v>4.111814128764872</v>
      </c>
      <c r="D22" s="47"/>
      <c r="E22" s="47">
        <v>17.312</v>
      </c>
      <c r="F22" s="38"/>
      <c r="G22" s="85" t="s">
        <v>20</v>
      </c>
      <c r="H22" s="47"/>
      <c r="I22" s="85" t="s">
        <v>20</v>
      </c>
      <c r="J22" s="73"/>
      <c r="K22" s="122"/>
      <c r="L22"/>
      <c r="M22" s="123"/>
      <c r="N22"/>
      <c r="O22" s="123"/>
      <c r="P22"/>
      <c r="Q22" s="123"/>
      <c r="R22"/>
      <c r="S22" s="123"/>
    </row>
    <row r="23" spans="1:19" ht="11.25" customHeight="1">
      <c r="A23" s="89" t="s">
        <v>75</v>
      </c>
      <c r="B23" s="77"/>
      <c r="C23" s="47">
        <v>4.788120236430446</v>
      </c>
      <c r="D23" s="47"/>
      <c r="E23" s="47">
        <v>20.16</v>
      </c>
      <c r="F23" s="38"/>
      <c r="G23" s="85" t="s">
        <v>20</v>
      </c>
      <c r="H23" s="47"/>
      <c r="I23" s="85" t="s">
        <v>20</v>
      </c>
      <c r="J23" s="73"/>
      <c r="K23" s="122"/>
      <c r="L23"/>
      <c r="M23" s="123"/>
      <c r="N23"/>
      <c r="O23" s="123"/>
      <c r="P23"/>
      <c r="Q23" s="123"/>
      <c r="R23"/>
      <c r="S23" s="123"/>
    </row>
    <row r="24" spans="1:19" ht="11.25" customHeight="1">
      <c r="A24" s="89" t="s">
        <v>52</v>
      </c>
      <c r="B24" s="77"/>
      <c r="C24" s="47">
        <v>2.2248701932257804</v>
      </c>
      <c r="D24" s="47"/>
      <c r="E24" s="47">
        <v>9.366</v>
      </c>
      <c r="F24" s="38"/>
      <c r="G24" s="47">
        <v>30</v>
      </c>
      <c r="H24" s="47"/>
      <c r="I24" s="47">
        <v>124</v>
      </c>
      <c r="J24" s="73"/>
      <c r="K24" s="122"/>
      <c r="L24"/>
      <c r="M24" s="123"/>
      <c r="N24"/>
      <c r="O24" s="123"/>
      <c r="P24"/>
      <c r="Q24" s="123"/>
      <c r="R24"/>
      <c r="S24" s="123"/>
    </row>
    <row r="25" spans="1:19" ht="11.25" customHeight="1">
      <c r="A25" s="89" t="s">
        <v>53</v>
      </c>
      <c r="B25" s="77"/>
      <c r="C25" s="47">
        <v>8.572894322521355</v>
      </c>
      <c r="D25" s="47"/>
      <c r="E25" s="47">
        <v>46.964</v>
      </c>
      <c r="F25" s="38"/>
      <c r="G25" s="47">
        <v>50</v>
      </c>
      <c r="H25" s="47"/>
      <c r="I25" s="47">
        <v>212</v>
      </c>
      <c r="J25" s="73"/>
      <c r="K25" s="122"/>
      <c r="L25"/>
      <c r="M25" s="123"/>
      <c r="N25"/>
      <c r="O25" s="123"/>
      <c r="P25"/>
      <c r="Q25" s="123"/>
      <c r="R25"/>
      <c r="S25" s="123"/>
    </row>
    <row r="26" spans="1:19" ht="11.25" customHeight="1">
      <c r="A26" s="89" t="s">
        <v>88</v>
      </c>
      <c r="B26" s="77"/>
      <c r="C26" s="47">
        <v>14.96355612728344</v>
      </c>
      <c r="D26" s="47"/>
      <c r="E26" s="47">
        <v>65.675</v>
      </c>
      <c r="F26" s="38"/>
      <c r="G26" s="47">
        <v>9</v>
      </c>
      <c r="H26" s="47"/>
      <c r="I26" s="47">
        <v>40</v>
      </c>
      <c r="J26" s="73"/>
      <c r="K26" s="122"/>
      <c r="L26"/>
      <c r="M26" s="123"/>
      <c r="N26"/>
      <c r="O26" s="123"/>
      <c r="P26"/>
      <c r="Q26" s="123"/>
      <c r="R26"/>
      <c r="S26" s="123"/>
    </row>
    <row r="27" spans="1:19" ht="11.25" customHeight="1">
      <c r="A27" s="89" t="s">
        <v>120</v>
      </c>
      <c r="B27" s="77"/>
      <c r="C27" s="47">
        <v>18.624953109896794</v>
      </c>
      <c r="D27" s="47"/>
      <c r="E27" s="47">
        <v>83.52</v>
      </c>
      <c r="F27" s="38"/>
      <c r="G27" s="47">
        <v>33</v>
      </c>
      <c r="H27" s="47"/>
      <c r="I27" s="47">
        <v>139</v>
      </c>
      <c r="J27" s="73"/>
      <c r="K27" s="122"/>
      <c r="L27"/>
      <c r="M27" s="123"/>
      <c r="N27"/>
      <c r="O27" s="123"/>
      <c r="P27"/>
      <c r="Q27" s="123"/>
      <c r="R27"/>
      <c r="S27" s="123"/>
    </row>
    <row r="28" spans="1:19" ht="11.25" customHeight="1">
      <c r="A28" s="89" t="s">
        <v>77</v>
      </c>
      <c r="B28" s="77"/>
      <c r="C28" s="47">
        <v>4.4842134006585255</v>
      </c>
      <c r="D28" s="47"/>
      <c r="E28" s="47">
        <v>18.879</v>
      </c>
      <c r="F28" s="38"/>
      <c r="G28" s="47">
        <v>2</v>
      </c>
      <c r="H28" s="47"/>
      <c r="I28" s="47">
        <v>8</v>
      </c>
      <c r="J28" s="73"/>
      <c r="K28" s="122"/>
      <c r="L28"/>
      <c r="M28" s="123"/>
      <c r="N28"/>
      <c r="O28" s="123"/>
      <c r="P28"/>
      <c r="Q28" s="123"/>
      <c r="R28"/>
      <c r="S28" s="123"/>
    </row>
    <row r="29" spans="1:19" ht="11.25" customHeight="1">
      <c r="A29" s="89" t="s">
        <v>57</v>
      </c>
      <c r="B29" s="77"/>
      <c r="C29" s="47">
        <v>8.046273671280758</v>
      </c>
      <c r="D29" s="47"/>
      <c r="E29" s="47">
        <v>37.592</v>
      </c>
      <c r="F29" s="38"/>
      <c r="G29" s="47">
        <v>103</v>
      </c>
      <c r="H29" s="47"/>
      <c r="I29" s="47">
        <v>435</v>
      </c>
      <c r="J29" s="73"/>
      <c r="K29" s="122"/>
      <c r="L29"/>
      <c r="M29" s="123"/>
      <c r="N29"/>
      <c r="O29" s="123"/>
      <c r="P29"/>
      <c r="Q29" s="123"/>
      <c r="R29"/>
      <c r="S29" s="123"/>
    </row>
    <row r="30" spans="1:19" ht="11.25" customHeight="1">
      <c r="A30" s="89" t="s">
        <v>78</v>
      </c>
      <c r="B30" s="77"/>
      <c r="C30" s="47">
        <v>2.4920360533297528</v>
      </c>
      <c r="D30" s="47"/>
      <c r="E30" s="47">
        <v>10.493</v>
      </c>
      <c r="F30" s="38"/>
      <c r="G30" s="47">
        <v>5</v>
      </c>
      <c r="H30" s="47"/>
      <c r="I30" s="47">
        <v>19</v>
      </c>
      <c r="J30" s="73"/>
      <c r="K30" s="122"/>
      <c r="L30"/>
      <c r="M30" s="123"/>
      <c r="N30"/>
      <c r="O30" s="123"/>
      <c r="P30"/>
      <c r="Q30" s="123"/>
      <c r="R30"/>
      <c r="S30" s="123"/>
    </row>
    <row r="31" spans="1:19" ht="11.25" customHeight="1">
      <c r="A31" s="89" t="s">
        <v>212</v>
      </c>
      <c r="B31" s="77"/>
      <c r="C31" s="85" t="s">
        <v>20</v>
      </c>
      <c r="D31" s="47"/>
      <c r="E31" s="85" t="s">
        <v>20</v>
      </c>
      <c r="F31" s="38"/>
      <c r="G31" s="47">
        <v>6</v>
      </c>
      <c r="H31" s="47"/>
      <c r="I31" s="47">
        <v>24</v>
      </c>
      <c r="J31" s="73"/>
      <c r="K31" s="122"/>
      <c r="L31"/>
      <c r="M31" s="123"/>
      <c r="N31"/>
      <c r="O31" s="123"/>
      <c r="P31"/>
      <c r="Q31" s="123"/>
      <c r="R31"/>
      <c r="S31" s="123"/>
    </row>
    <row r="32" spans="1:19" ht="11.25" customHeight="1">
      <c r="A32" s="89" t="s">
        <v>89</v>
      </c>
      <c r="B32" s="77"/>
      <c r="C32" s="47">
        <v>2.4435016780646848</v>
      </c>
      <c r="D32" s="47"/>
      <c r="E32" s="47">
        <v>14.536</v>
      </c>
      <c r="F32" s="38"/>
      <c r="G32" s="47">
        <v>6</v>
      </c>
      <c r="H32" s="47"/>
      <c r="I32" s="47">
        <v>27</v>
      </c>
      <c r="K32" s="122"/>
      <c r="L32"/>
      <c r="M32" s="123"/>
      <c r="N32"/>
      <c r="O32" s="123"/>
      <c r="P32"/>
      <c r="Q32" s="123"/>
      <c r="R32"/>
      <c r="S32" s="123"/>
    </row>
    <row r="33" spans="1:19" ht="11.25" customHeight="1">
      <c r="A33" s="3" t="s">
        <v>58</v>
      </c>
      <c r="B33" s="2"/>
      <c r="C33" s="47">
        <v>44.43344735131585</v>
      </c>
      <c r="D33" s="47"/>
      <c r="E33" s="47">
        <v>190.999</v>
      </c>
      <c r="F33" s="13"/>
      <c r="G33" s="47">
        <v>76</v>
      </c>
      <c r="H33" s="47"/>
      <c r="I33" s="47">
        <v>323</v>
      </c>
      <c r="K33" s="122"/>
      <c r="L33"/>
      <c r="M33" s="123"/>
      <c r="N33"/>
      <c r="O33" s="123"/>
      <c r="P33"/>
      <c r="Q33" s="123"/>
      <c r="R33"/>
      <c r="S33" s="123"/>
    </row>
    <row r="34" spans="1:19" ht="11.25" customHeight="1">
      <c r="A34" s="129" t="s">
        <v>59</v>
      </c>
      <c r="C34" s="47">
        <v>11.782966974398796</v>
      </c>
      <c r="D34" s="47"/>
      <c r="E34" s="47">
        <v>175.82500000000002</v>
      </c>
      <c r="G34" s="85" t="s">
        <v>20</v>
      </c>
      <c r="H34" s="47"/>
      <c r="I34" s="85" t="s">
        <v>20</v>
      </c>
      <c r="K34" s="122"/>
      <c r="L34"/>
      <c r="M34" s="123"/>
      <c r="N34"/>
      <c r="O34" s="123"/>
      <c r="P34"/>
      <c r="Q34" s="123"/>
      <c r="R34"/>
      <c r="S34" s="123"/>
    </row>
    <row r="35" spans="1:19" ht="11.25" customHeight="1">
      <c r="A35" s="3" t="s">
        <v>121</v>
      </c>
      <c r="B35" s="2"/>
      <c r="C35" s="47">
        <v>2.8481060027043172</v>
      </c>
      <c r="D35" s="47"/>
      <c r="E35" s="47">
        <v>14.65</v>
      </c>
      <c r="F35" s="13"/>
      <c r="G35" s="85" t="s">
        <v>20</v>
      </c>
      <c r="H35" s="47"/>
      <c r="I35" s="85" t="s">
        <v>20</v>
      </c>
      <c r="K35" s="122"/>
      <c r="L35"/>
      <c r="M35" s="123"/>
      <c r="N35"/>
      <c r="O35" s="123"/>
      <c r="P35"/>
      <c r="Q35" s="123"/>
      <c r="R35"/>
      <c r="S35" s="123"/>
    </row>
    <row r="36" spans="1:19" ht="11.25" customHeight="1">
      <c r="A36" s="3" t="s">
        <v>240</v>
      </c>
      <c r="B36" s="2"/>
      <c r="C36" s="85" t="s">
        <v>20</v>
      </c>
      <c r="D36" s="47"/>
      <c r="E36" s="85" t="s">
        <v>20</v>
      </c>
      <c r="F36" s="13"/>
      <c r="G36" s="85">
        <v>15</v>
      </c>
      <c r="H36" s="47"/>
      <c r="I36" s="85">
        <v>64</v>
      </c>
      <c r="K36" s="122"/>
      <c r="L36"/>
      <c r="M36" s="123"/>
      <c r="N36"/>
      <c r="O36" s="123"/>
      <c r="P36"/>
      <c r="Q36" s="123"/>
      <c r="R36"/>
      <c r="S36" s="123"/>
    </row>
    <row r="37" spans="1:19" ht="11.25" customHeight="1">
      <c r="A37" s="3" t="s">
        <v>60</v>
      </c>
      <c r="B37" s="2"/>
      <c r="C37" s="47">
        <v>12.38624472302067</v>
      </c>
      <c r="D37" s="47"/>
      <c r="E37" s="47">
        <v>62.464</v>
      </c>
      <c r="F37" s="13"/>
      <c r="G37" s="47">
        <v>38</v>
      </c>
      <c r="H37" s="47"/>
      <c r="I37" s="47">
        <v>164</v>
      </c>
      <c r="K37" s="122"/>
      <c r="L37"/>
      <c r="M37" s="123"/>
      <c r="N37"/>
      <c r="O37" s="123"/>
      <c r="P37"/>
      <c r="Q37" s="123"/>
      <c r="R37"/>
      <c r="S37" s="123"/>
    </row>
    <row r="38" spans="1:19" ht="11.25" customHeight="1">
      <c r="A38" s="3" t="s">
        <v>63</v>
      </c>
      <c r="B38" s="2"/>
      <c r="C38" s="47">
        <v>2.08607095181353</v>
      </c>
      <c r="D38" s="47"/>
      <c r="E38" s="47">
        <v>22.569</v>
      </c>
      <c r="F38" s="13"/>
      <c r="G38" s="47">
        <v>37</v>
      </c>
      <c r="H38" s="47"/>
      <c r="I38" s="47">
        <v>163</v>
      </c>
      <c r="K38" s="122"/>
      <c r="L38"/>
      <c r="M38" s="123"/>
      <c r="N38"/>
      <c r="O38" s="123"/>
      <c r="P38"/>
      <c r="Q38" s="123"/>
      <c r="R38"/>
      <c r="S38" s="123"/>
    </row>
    <row r="39" spans="1:19" ht="11.25" customHeight="1">
      <c r="A39" s="132" t="s">
        <v>64</v>
      </c>
      <c r="C39" s="85" t="s">
        <v>20</v>
      </c>
      <c r="D39" s="47"/>
      <c r="E39" s="85" t="s">
        <v>20</v>
      </c>
      <c r="G39" s="47">
        <v>24</v>
      </c>
      <c r="H39" s="47"/>
      <c r="I39" s="47">
        <v>100</v>
      </c>
      <c r="K39" s="122"/>
      <c r="L39"/>
      <c r="M39" s="123"/>
      <c r="N39"/>
      <c r="O39" s="123"/>
      <c r="P39"/>
      <c r="Q39" s="123"/>
      <c r="R39"/>
      <c r="S39" s="123"/>
    </row>
    <row r="40" spans="1:19" ht="11.25" customHeight="1">
      <c r="A40" s="3" t="s">
        <v>65</v>
      </c>
      <c r="B40" s="2"/>
      <c r="C40" s="47">
        <v>11.23003797021078</v>
      </c>
      <c r="D40" s="47"/>
      <c r="E40" s="47">
        <v>47.285000000000004</v>
      </c>
      <c r="F40" s="13"/>
      <c r="G40" s="47">
        <v>9</v>
      </c>
      <c r="H40" s="47"/>
      <c r="I40" s="47">
        <v>38</v>
      </c>
      <c r="K40" s="122"/>
      <c r="L40"/>
      <c r="M40" s="123"/>
      <c r="N40"/>
      <c r="O40" s="123"/>
      <c r="P40"/>
      <c r="Q40" s="123"/>
      <c r="R40"/>
      <c r="S40" s="123"/>
    </row>
    <row r="41" spans="1:9" ht="11.25" customHeight="1">
      <c r="A41" s="3" t="s">
        <v>83</v>
      </c>
      <c r="B41" s="2"/>
      <c r="C41" s="148">
        <v>2</v>
      </c>
      <c r="D41" s="38" t="s">
        <v>225</v>
      </c>
      <c r="E41" s="148">
        <v>11</v>
      </c>
      <c r="F41" s="38" t="s">
        <v>225</v>
      </c>
      <c r="G41" s="148">
        <v>11</v>
      </c>
      <c r="H41" s="148"/>
      <c r="I41" s="148">
        <v>50</v>
      </c>
    </row>
    <row r="42" spans="1:9" ht="11.25" customHeight="1">
      <c r="A42" s="4" t="s">
        <v>22</v>
      </c>
      <c r="B42" s="2"/>
      <c r="C42" s="18">
        <v>443.607930244763</v>
      </c>
      <c r="D42" s="18"/>
      <c r="E42" s="18">
        <v>2470</v>
      </c>
      <c r="F42" s="19"/>
      <c r="G42" s="18">
        <v>1070</v>
      </c>
      <c r="H42" s="18"/>
      <c r="I42" s="18">
        <v>4720</v>
      </c>
    </row>
    <row r="43" spans="1:9" ht="12" customHeight="1">
      <c r="A43" s="197" t="s">
        <v>206</v>
      </c>
      <c r="B43" s="2"/>
      <c r="C43" s="6"/>
      <c r="D43" s="6"/>
      <c r="E43" s="6"/>
      <c r="F43" s="13"/>
      <c r="G43" s="6"/>
      <c r="H43" s="6"/>
      <c r="I43" s="6"/>
    </row>
    <row r="44" spans="1:20" ht="11.25" customHeight="1">
      <c r="A44" s="3" t="s">
        <v>49</v>
      </c>
      <c r="B44" s="2"/>
      <c r="C44" s="6">
        <v>6.887345364717686</v>
      </c>
      <c r="D44" s="6"/>
      <c r="E44" s="6">
        <v>58.001</v>
      </c>
      <c r="F44" s="13"/>
      <c r="G44" s="10" t="s">
        <v>20</v>
      </c>
      <c r="H44" s="6"/>
      <c r="I44" s="10" t="s">
        <v>20</v>
      </c>
      <c r="L44" s="122"/>
      <c r="M44"/>
      <c r="N44" s="123"/>
      <c r="O44"/>
      <c r="P44" s="123"/>
      <c r="Q44"/>
      <c r="R44" s="123"/>
      <c r="S44"/>
      <c r="T44" s="123"/>
    </row>
    <row r="45" spans="1:20" ht="11.25" customHeight="1">
      <c r="A45" s="3" t="s">
        <v>84</v>
      </c>
      <c r="B45" s="2"/>
      <c r="C45" s="10" t="s">
        <v>20</v>
      </c>
      <c r="D45" s="6"/>
      <c r="E45" s="10" t="s">
        <v>20</v>
      </c>
      <c r="F45" s="13"/>
      <c r="G45" s="10">
        <v>10</v>
      </c>
      <c r="H45" s="6"/>
      <c r="I45" s="10">
        <v>87</v>
      </c>
      <c r="L45" s="122"/>
      <c r="M45"/>
      <c r="N45" s="123"/>
      <c r="O45"/>
      <c r="P45" s="123"/>
      <c r="Q45"/>
      <c r="R45" s="123"/>
      <c r="S45"/>
      <c r="T45" s="123"/>
    </row>
    <row r="46" spans="1:20" ht="11.25" customHeight="1">
      <c r="A46" s="3" t="s">
        <v>72</v>
      </c>
      <c r="B46" s="2"/>
      <c r="C46" s="6">
        <v>2.100132312871634</v>
      </c>
      <c r="D46" s="6"/>
      <c r="E46" s="6">
        <v>65.738</v>
      </c>
      <c r="F46" s="13"/>
      <c r="G46" s="6">
        <v>154</v>
      </c>
      <c r="H46" s="6"/>
      <c r="I46" s="6">
        <v>1300</v>
      </c>
      <c r="L46" s="122"/>
      <c r="M46"/>
      <c r="N46" s="123"/>
      <c r="O46"/>
      <c r="P46" s="123"/>
      <c r="Q46"/>
      <c r="R46" s="123"/>
      <c r="S46"/>
      <c r="T46" s="123"/>
    </row>
    <row r="47" spans="1:20" ht="11.25" customHeight="1">
      <c r="A47" s="129" t="s">
        <v>73</v>
      </c>
      <c r="C47" s="6">
        <v>10.560082154635962</v>
      </c>
      <c r="D47" s="6"/>
      <c r="E47" s="6">
        <v>377.87</v>
      </c>
      <c r="G47" s="6">
        <v>7</v>
      </c>
      <c r="H47" s="6"/>
      <c r="I47" s="6">
        <v>108</v>
      </c>
      <c r="L47" s="122"/>
      <c r="M47"/>
      <c r="N47" s="123"/>
      <c r="O47"/>
      <c r="P47" s="123"/>
      <c r="Q47"/>
      <c r="R47" s="123"/>
      <c r="S47"/>
      <c r="T47" s="123"/>
    </row>
    <row r="48" spans="1:20" ht="11.25" customHeight="1">
      <c r="A48" s="3" t="s">
        <v>50</v>
      </c>
      <c r="B48" s="2"/>
      <c r="C48" s="6">
        <v>91.52267757344453</v>
      </c>
      <c r="D48" s="6"/>
      <c r="E48" s="6">
        <v>946.769</v>
      </c>
      <c r="F48" s="13"/>
      <c r="G48" s="6">
        <v>132</v>
      </c>
      <c r="H48" s="6"/>
      <c r="I48" s="6">
        <v>1190</v>
      </c>
      <c r="L48" s="122"/>
      <c r="M48"/>
      <c r="N48" s="123"/>
      <c r="O48"/>
      <c r="P48" s="123"/>
      <c r="Q48"/>
      <c r="R48" s="123"/>
      <c r="S48"/>
      <c r="T48" s="123"/>
    </row>
    <row r="49" spans="1:20" ht="11.25" customHeight="1">
      <c r="A49" s="3" t="s">
        <v>51</v>
      </c>
      <c r="B49" s="2"/>
      <c r="C49" s="6">
        <v>131.87923740249465</v>
      </c>
      <c r="D49" s="6"/>
      <c r="E49" s="6">
        <v>2860</v>
      </c>
      <c r="F49" s="13"/>
      <c r="G49" s="6">
        <v>291</v>
      </c>
      <c r="H49" s="6"/>
      <c r="I49" s="6">
        <v>2460</v>
      </c>
      <c r="L49" s="122"/>
      <c r="M49"/>
      <c r="N49" s="123"/>
      <c r="O49"/>
      <c r="P49" s="123"/>
      <c r="Q49"/>
      <c r="R49" s="123"/>
      <c r="S49"/>
      <c r="T49" s="123"/>
    </row>
    <row r="50" spans="1:20" ht="11.25" customHeight="1">
      <c r="A50" s="132" t="s">
        <v>75</v>
      </c>
      <c r="C50" s="6">
        <v>4.950959869329132</v>
      </c>
      <c r="D50" s="6"/>
      <c r="E50" s="6">
        <v>141.445</v>
      </c>
      <c r="G50" s="6">
        <v>25</v>
      </c>
      <c r="H50" s="6"/>
      <c r="I50" s="6">
        <v>702</v>
      </c>
      <c r="L50" s="122"/>
      <c r="M50"/>
      <c r="N50" s="123"/>
      <c r="O50"/>
      <c r="P50" s="123"/>
      <c r="Q50"/>
      <c r="R50" s="123"/>
      <c r="S50"/>
      <c r="T50" s="123"/>
    </row>
    <row r="51" spans="1:20" ht="11.25" customHeight="1">
      <c r="A51" s="3" t="s">
        <v>207</v>
      </c>
      <c r="B51" s="2"/>
      <c r="C51" s="6">
        <v>305.9552585634823</v>
      </c>
      <c r="D51" s="6"/>
      <c r="E51" s="6">
        <v>3800</v>
      </c>
      <c r="F51" s="13"/>
      <c r="G51" s="6">
        <v>892</v>
      </c>
      <c r="H51" s="6"/>
      <c r="I51" s="6">
        <v>7580</v>
      </c>
      <c r="L51" s="122"/>
      <c r="M51"/>
      <c r="N51" s="123"/>
      <c r="O51"/>
      <c r="P51" s="123"/>
      <c r="Q51"/>
      <c r="R51" s="123"/>
      <c r="S51"/>
      <c r="T51" s="123"/>
    </row>
    <row r="52" spans="1:20" ht="11.25" customHeight="1">
      <c r="A52" s="129" t="s">
        <v>52</v>
      </c>
      <c r="C52" s="6">
        <v>2.8145401730817468</v>
      </c>
      <c r="D52" s="6"/>
      <c r="E52" s="6">
        <v>93.515</v>
      </c>
      <c r="G52" s="6">
        <v>12</v>
      </c>
      <c r="H52" s="6"/>
      <c r="I52" s="6">
        <v>99</v>
      </c>
      <c r="L52" s="122"/>
      <c r="M52"/>
      <c r="N52" s="123"/>
      <c r="O52"/>
      <c r="P52" s="123"/>
      <c r="Q52"/>
      <c r="R52" s="123"/>
      <c r="S52"/>
      <c r="T52" s="123"/>
    </row>
    <row r="53" spans="1:20" ht="11.25" customHeight="1">
      <c r="A53" s="3" t="s">
        <v>53</v>
      </c>
      <c r="B53" s="2"/>
      <c r="C53" s="6">
        <v>217.53605945324892</v>
      </c>
      <c r="D53" s="6"/>
      <c r="E53" s="6">
        <v>4340</v>
      </c>
      <c r="F53" s="13"/>
      <c r="G53" s="6">
        <v>492</v>
      </c>
      <c r="H53" s="6"/>
      <c r="I53" s="6">
        <v>7230</v>
      </c>
      <c r="L53" s="122"/>
      <c r="M53"/>
      <c r="N53" s="123"/>
      <c r="O53"/>
      <c r="P53" s="123"/>
      <c r="Q53"/>
      <c r="R53" s="123"/>
      <c r="S53"/>
      <c r="T53" s="123"/>
    </row>
    <row r="54" spans="1:20" ht="11.25" customHeight="1">
      <c r="A54" s="3" t="s">
        <v>76</v>
      </c>
      <c r="B54" s="2"/>
      <c r="C54" s="6">
        <v>1.0373655722543038</v>
      </c>
      <c r="D54" s="6"/>
      <c r="E54" s="6">
        <v>8.773</v>
      </c>
      <c r="F54" s="13"/>
      <c r="G54" s="6">
        <v>9</v>
      </c>
      <c r="H54" s="6"/>
      <c r="I54" s="6">
        <v>109</v>
      </c>
      <c r="L54" s="122"/>
      <c r="M54"/>
      <c r="N54" s="123"/>
      <c r="O54"/>
      <c r="P54" s="123"/>
      <c r="Q54"/>
      <c r="R54" s="123"/>
      <c r="S54"/>
      <c r="T54" s="123"/>
    </row>
    <row r="55" spans="1:20" ht="11.25" customHeight="1">
      <c r="A55" s="3" t="s">
        <v>88</v>
      </c>
      <c r="B55" s="2"/>
      <c r="C55" s="10" t="s">
        <v>20</v>
      </c>
      <c r="D55" s="6"/>
      <c r="E55" s="10" t="s">
        <v>20</v>
      </c>
      <c r="F55" s="13"/>
      <c r="G55" s="6">
        <v>9</v>
      </c>
      <c r="H55" s="6"/>
      <c r="I55" s="6">
        <v>75</v>
      </c>
      <c r="L55" s="122"/>
      <c r="M55"/>
      <c r="N55" s="123"/>
      <c r="O55"/>
      <c r="P55" s="123"/>
      <c r="Q55"/>
      <c r="R55" s="123"/>
      <c r="S55"/>
      <c r="T55" s="123"/>
    </row>
    <row r="56" spans="1:20" ht="11.25" customHeight="1">
      <c r="A56" s="3" t="s">
        <v>54</v>
      </c>
      <c r="B56" s="2"/>
      <c r="C56" s="6">
        <v>14.00012609865723</v>
      </c>
      <c r="D56" s="6"/>
      <c r="E56" s="6">
        <v>443</v>
      </c>
      <c r="F56" s="13"/>
      <c r="G56" s="6">
        <v>4</v>
      </c>
      <c r="H56" s="6"/>
      <c r="I56" s="6">
        <v>70</v>
      </c>
      <c r="L56" s="122"/>
      <c r="M56"/>
      <c r="N56" s="123"/>
      <c r="O56"/>
      <c r="P56" s="123"/>
      <c r="Q56"/>
      <c r="R56" s="123"/>
      <c r="S56"/>
      <c r="T56" s="123"/>
    </row>
    <row r="57" spans="1:20" ht="11.25" customHeight="1">
      <c r="A57" s="3" t="s">
        <v>77</v>
      </c>
      <c r="B57" s="2"/>
      <c r="C57" s="10" t="s">
        <v>20</v>
      </c>
      <c r="D57" s="6"/>
      <c r="E57" s="10" t="s">
        <v>20</v>
      </c>
      <c r="F57" s="13"/>
      <c r="G57" s="6">
        <v>42</v>
      </c>
      <c r="H57" s="6"/>
      <c r="I57" s="6">
        <v>687</v>
      </c>
      <c r="L57" s="122"/>
      <c r="M57"/>
      <c r="N57" s="123"/>
      <c r="O57"/>
      <c r="P57" s="123"/>
      <c r="Q57"/>
      <c r="R57" s="123"/>
      <c r="S57"/>
      <c r="T57" s="123"/>
    </row>
    <row r="58" spans="1:20" ht="11.25" customHeight="1">
      <c r="A58" s="3" t="s">
        <v>57</v>
      </c>
      <c r="B58" s="9"/>
      <c r="C58" s="6">
        <v>11.05449775313058</v>
      </c>
      <c r="D58" s="6"/>
      <c r="E58" s="6">
        <v>93.45100000000001</v>
      </c>
      <c r="F58" s="14"/>
      <c r="G58" s="6">
        <v>142</v>
      </c>
      <c r="H58" s="6"/>
      <c r="I58" s="6">
        <v>1200</v>
      </c>
      <c r="L58" s="122"/>
      <c r="M58"/>
      <c r="N58" s="123"/>
      <c r="O58"/>
      <c r="P58" s="123"/>
      <c r="Q58"/>
      <c r="R58" s="123"/>
      <c r="S58"/>
      <c r="T58" s="123"/>
    </row>
    <row r="59" spans="1:20" ht="11.25" customHeight="1">
      <c r="A59" s="3" t="s">
        <v>58</v>
      </c>
      <c r="B59" s="9"/>
      <c r="C59" s="6">
        <v>2.1622744569026087</v>
      </c>
      <c r="D59" s="6"/>
      <c r="E59" s="6">
        <v>22.221</v>
      </c>
      <c r="F59" s="14"/>
      <c r="G59" s="6">
        <v>2</v>
      </c>
      <c r="H59" s="6"/>
      <c r="I59" s="6">
        <v>21</v>
      </c>
      <c r="L59" s="122"/>
      <c r="M59"/>
      <c r="N59" s="123"/>
      <c r="O59"/>
      <c r="P59" s="123"/>
      <c r="Q59"/>
      <c r="R59" s="123"/>
      <c r="S59"/>
      <c r="T59" s="123"/>
    </row>
    <row r="60" spans="1:20" ht="11.25" customHeight="1">
      <c r="A60" s="23" t="s">
        <v>59</v>
      </c>
      <c r="B60" s="9"/>
      <c r="C60" s="6">
        <v>27.482703391917802</v>
      </c>
      <c r="D60" s="6"/>
      <c r="E60" s="6">
        <v>497.07</v>
      </c>
      <c r="F60" s="14"/>
      <c r="G60" s="10" t="s">
        <v>20</v>
      </c>
      <c r="H60" s="6"/>
      <c r="I60" s="10" t="s">
        <v>20</v>
      </c>
      <c r="L60" s="122"/>
      <c r="M60"/>
      <c r="N60" s="123"/>
      <c r="O60"/>
      <c r="P60" s="123"/>
      <c r="Q60"/>
      <c r="R60" s="123"/>
      <c r="S60"/>
      <c r="T60" s="123"/>
    </row>
    <row r="61" spans="1:9" ht="11.25" customHeight="1">
      <c r="A61" s="23" t="s">
        <v>60</v>
      </c>
      <c r="B61" s="9"/>
      <c r="C61" s="11">
        <v>6.055910693120774</v>
      </c>
      <c r="D61" s="11"/>
      <c r="E61" s="11">
        <v>51.204</v>
      </c>
      <c r="F61" s="14"/>
      <c r="G61" s="11">
        <v>6</v>
      </c>
      <c r="H61" s="11"/>
      <c r="I61" s="11">
        <v>50</v>
      </c>
    </row>
    <row r="62" spans="1:9" ht="11.25" customHeight="1">
      <c r="A62" s="3" t="s">
        <v>62</v>
      </c>
      <c r="B62" s="9"/>
      <c r="C62" s="240" t="s">
        <v>20</v>
      </c>
      <c r="D62" s="11"/>
      <c r="E62" s="240" t="s">
        <v>20</v>
      </c>
      <c r="F62" s="14"/>
      <c r="G62" s="11">
        <v>319</v>
      </c>
      <c r="H62" s="11"/>
      <c r="I62" s="11">
        <v>2700</v>
      </c>
    </row>
    <row r="63" spans="1:9" ht="11.25" customHeight="1">
      <c r="A63" s="12" t="s">
        <v>80</v>
      </c>
      <c r="B63" s="9"/>
      <c r="C63" s="11">
        <v>2.800025219731446</v>
      </c>
      <c r="D63" s="11"/>
      <c r="E63" s="11">
        <v>23.672</v>
      </c>
      <c r="F63" s="14"/>
      <c r="G63" s="11">
        <v>1</v>
      </c>
      <c r="H63" s="11"/>
      <c r="I63" s="11">
        <v>6</v>
      </c>
    </row>
    <row r="64" spans="1:9" ht="11.25" customHeight="1">
      <c r="A64" s="12" t="s">
        <v>63</v>
      </c>
      <c r="B64" s="9"/>
      <c r="C64" s="6">
        <v>8.200495050627703</v>
      </c>
      <c r="D64" s="6"/>
      <c r="E64" s="6">
        <v>69.32600000000001</v>
      </c>
      <c r="F64" s="14"/>
      <c r="G64" s="6">
        <v>7</v>
      </c>
      <c r="H64" s="6"/>
      <c r="I64" s="6">
        <v>61</v>
      </c>
    </row>
    <row r="65" spans="1:9" ht="11.25" customHeight="1">
      <c r="A65" s="12" t="s">
        <v>256</v>
      </c>
      <c r="B65" s="5"/>
      <c r="C65" s="259">
        <v>9.906909253872431</v>
      </c>
      <c r="D65" s="259"/>
      <c r="E65" s="258">
        <v>91</v>
      </c>
      <c r="F65" s="261"/>
      <c r="G65" s="259">
        <v>6</v>
      </c>
      <c r="H65" s="259"/>
      <c r="I65" s="258">
        <v>53</v>
      </c>
    </row>
    <row r="66" spans="1:9" ht="11.25" customHeight="1">
      <c r="A66" s="1" t="s">
        <v>300</v>
      </c>
      <c r="B66" s="2"/>
      <c r="C66" s="6"/>
      <c r="D66" s="6"/>
      <c r="E66" s="6"/>
      <c r="F66" s="13"/>
      <c r="G66" s="6"/>
      <c r="H66" s="6"/>
      <c r="I66" s="6"/>
    </row>
    <row r="67" spans="2:9" ht="11.25" customHeight="1">
      <c r="B67" s="2"/>
      <c r="C67" s="6"/>
      <c r="D67" s="6"/>
      <c r="E67" s="6"/>
      <c r="F67" s="13"/>
      <c r="G67" s="6"/>
      <c r="H67" s="6"/>
      <c r="I67" s="6"/>
    </row>
    <row r="68" spans="2:9" ht="11.25" customHeight="1">
      <c r="B68" s="2"/>
      <c r="C68" s="6"/>
      <c r="D68" s="6"/>
      <c r="E68" s="6"/>
      <c r="F68" s="13"/>
      <c r="G68" s="6"/>
      <c r="H68" s="6"/>
      <c r="I68" s="6"/>
    </row>
    <row r="69" spans="2:9" ht="11.25" customHeight="1">
      <c r="B69" s="2"/>
      <c r="C69" s="6"/>
      <c r="D69" s="6"/>
      <c r="E69" s="6"/>
      <c r="F69" s="13"/>
      <c r="G69" s="6"/>
      <c r="H69" s="6"/>
      <c r="I69" s="6"/>
    </row>
    <row r="70" spans="1:9" ht="11.25" customHeight="1">
      <c r="A70" s="278" t="s">
        <v>299</v>
      </c>
      <c r="B70" s="278"/>
      <c r="C70" s="278"/>
      <c r="D70" s="278"/>
      <c r="E70" s="278"/>
      <c r="F70" s="278"/>
      <c r="G70" s="278"/>
      <c r="H70" s="278"/>
      <c r="I70" s="278"/>
    </row>
    <row r="71" spans="1:9" ht="11.25" customHeight="1">
      <c r="A71" s="278" t="s">
        <v>183</v>
      </c>
      <c r="B71" s="278"/>
      <c r="C71" s="278"/>
      <c r="D71" s="278"/>
      <c r="E71" s="278"/>
      <c r="F71" s="278"/>
      <c r="G71" s="278"/>
      <c r="H71" s="278"/>
      <c r="I71" s="278"/>
    </row>
    <row r="72" spans="1:9" ht="11.25" customHeight="1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1.25" customHeight="1">
      <c r="A73" s="83"/>
      <c r="B73" s="83"/>
      <c r="C73" s="296">
        <v>2010</v>
      </c>
      <c r="D73" s="296"/>
      <c r="E73" s="296"/>
      <c r="F73" s="32"/>
      <c r="G73" s="296">
        <v>2011</v>
      </c>
      <c r="H73" s="296"/>
      <c r="I73" s="296"/>
    </row>
    <row r="74" spans="1:9" ht="11.25" customHeight="1">
      <c r="A74" s="77"/>
      <c r="B74" s="77"/>
      <c r="C74" s="72" t="s">
        <v>109</v>
      </c>
      <c r="D74" s="77"/>
      <c r="E74" s="77"/>
      <c r="F74" s="35"/>
      <c r="G74" s="72" t="s">
        <v>109</v>
      </c>
      <c r="H74" s="77"/>
      <c r="I74" s="77"/>
    </row>
    <row r="75" spans="1:9" ht="11.25" customHeight="1">
      <c r="A75" s="77"/>
      <c r="B75" s="77"/>
      <c r="C75" s="72" t="s">
        <v>114</v>
      </c>
      <c r="D75" s="77"/>
      <c r="E75" s="72" t="s">
        <v>44</v>
      </c>
      <c r="F75" s="35"/>
      <c r="G75" s="72" t="s">
        <v>114</v>
      </c>
      <c r="H75" s="77"/>
      <c r="I75" s="72" t="s">
        <v>44</v>
      </c>
    </row>
    <row r="76" spans="1:9" ht="11.25" customHeight="1">
      <c r="A76" s="76" t="s">
        <v>86</v>
      </c>
      <c r="B76" s="60"/>
      <c r="C76" s="76" t="s">
        <v>46</v>
      </c>
      <c r="D76" s="60"/>
      <c r="E76" s="76" t="s">
        <v>47</v>
      </c>
      <c r="F76" s="37"/>
      <c r="G76" s="76" t="s">
        <v>46</v>
      </c>
      <c r="H76" s="60"/>
      <c r="I76" s="76" t="s">
        <v>47</v>
      </c>
    </row>
    <row r="77" spans="1:9" ht="11.25" customHeight="1">
      <c r="A77" s="197" t="s">
        <v>302</v>
      </c>
      <c r="B77" s="61"/>
      <c r="C77" s="56"/>
      <c r="D77" s="61"/>
      <c r="E77" s="56"/>
      <c r="F77" s="260"/>
      <c r="G77" s="56"/>
      <c r="H77" s="61"/>
      <c r="I77" s="56"/>
    </row>
    <row r="78" spans="1:9" ht="11.25" customHeight="1">
      <c r="A78" s="3" t="s">
        <v>246</v>
      </c>
      <c r="B78" s="2"/>
      <c r="C78" s="6">
        <v>55.314672848827215</v>
      </c>
      <c r="D78" s="6"/>
      <c r="E78" s="266">
        <v>740</v>
      </c>
      <c r="F78" s="13"/>
      <c r="G78" s="6">
        <v>92</v>
      </c>
      <c r="H78" s="6"/>
      <c r="I78" s="266">
        <v>1430</v>
      </c>
    </row>
    <row r="79" spans="1:9" ht="11.25" customHeight="1">
      <c r="A79" s="3" t="s">
        <v>83</v>
      </c>
      <c r="B79" s="2"/>
      <c r="C79" s="268">
        <v>3</v>
      </c>
      <c r="D79" s="261" t="s">
        <v>225</v>
      </c>
      <c r="E79" s="259">
        <v>21</v>
      </c>
      <c r="F79" s="261" t="s">
        <v>225</v>
      </c>
      <c r="G79" s="269">
        <v>2</v>
      </c>
      <c r="H79" s="259"/>
      <c r="I79" s="259">
        <v>19</v>
      </c>
    </row>
    <row r="80" spans="1:9" ht="11.25" customHeight="1">
      <c r="A80" s="4" t="s">
        <v>22</v>
      </c>
      <c r="B80" s="9"/>
      <c r="C80" s="263">
        <v>915</v>
      </c>
      <c r="D80" s="263"/>
      <c r="E80" s="264">
        <v>14700</v>
      </c>
      <c r="F80" s="265"/>
      <c r="G80" s="264">
        <v>2660</v>
      </c>
      <c r="H80" s="263"/>
      <c r="I80" s="263">
        <v>27200</v>
      </c>
    </row>
    <row r="81" spans="1:9" ht="12" customHeight="1">
      <c r="A81" s="197" t="s">
        <v>209</v>
      </c>
      <c r="B81" s="2"/>
      <c r="C81" s="6"/>
      <c r="D81" s="6"/>
      <c r="E81" s="6"/>
      <c r="F81" s="13"/>
      <c r="G81" s="6"/>
      <c r="H81" s="6"/>
      <c r="I81" s="6"/>
    </row>
    <row r="82" spans="1:9" ht="11.25" customHeight="1">
      <c r="A82" s="3" t="s">
        <v>49</v>
      </c>
      <c r="B82" s="2"/>
      <c r="C82" s="6">
        <v>8.571533545644765</v>
      </c>
      <c r="D82" s="6"/>
      <c r="E82" s="6">
        <v>1470</v>
      </c>
      <c r="F82" s="13"/>
      <c r="G82" s="6">
        <v>1</v>
      </c>
      <c r="H82" s="6"/>
      <c r="I82" s="6">
        <v>84</v>
      </c>
    </row>
    <row r="83" spans="1:9" ht="11.25" customHeight="1">
      <c r="A83" s="3" t="s">
        <v>72</v>
      </c>
      <c r="B83" s="2"/>
      <c r="C83" s="6">
        <v>6.2187513927</v>
      </c>
      <c r="D83" s="6"/>
      <c r="E83" s="6">
        <v>599</v>
      </c>
      <c r="F83" s="13"/>
      <c r="G83" s="6">
        <v>5</v>
      </c>
      <c r="H83" s="6"/>
      <c r="I83" s="6">
        <v>661</v>
      </c>
    </row>
    <row r="84" spans="1:9" ht="11.25" customHeight="1">
      <c r="A84" s="3" t="s">
        <v>73</v>
      </c>
      <c r="B84" s="2"/>
      <c r="C84" s="6">
        <v>7.250219198475204</v>
      </c>
      <c r="D84" s="6"/>
      <c r="E84" s="6">
        <v>808</v>
      </c>
      <c r="F84" s="13"/>
      <c r="G84" s="6">
        <v>7</v>
      </c>
      <c r="H84" s="6"/>
      <c r="I84" s="6">
        <v>517</v>
      </c>
    </row>
    <row r="85" spans="1:9" ht="11.25" customHeight="1">
      <c r="A85" s="3" t="s">
        <v>50</v>
      </c>
      <c r="B85" s="2"/>
      <c r="C85" s="6">
        <v>36.90064015480198</v>
      </c>
      <c r="D85" s="6"/>
      <c r="E85" s="6">
        <v>4190</v>
      </c>
      <c r="F85" s="13"/>
      <c r="G85" s="6">
        <v>41</v>
      </c>
      <c r="H85" s="6"/>
      <c r="I85" s="6">
        <v>5030</v>
      </c>
    </row>
    <row r="86" spans="1:9" ht="11.25" customHeight="1">
      <c r="A86" s="3" t="s">
        <v>51</v>
      </c>
      <c r="B86" s="2"/>
      <c r="C86" s="6">
        <v>8.63821161259771</v>
      </c>
      <c r="D86" s="6"/>
      <c r="E86" s="6">
        <v>1400</v>
      </c>
      <c r="F86" s="13"/>
      <c r="G86" s="6">
        <v>6</v>
      </c>
      <c r="H86" s="6"/>
      <c r="I86" s="6">
        <v>1270</v>
      </c>
    </row>
    <row r="87" spans="1:9" ht="11.25" customHeight="1">
      <c r="A87" s="3" t="s">
        <v>213</v>
      </c>
      <c r="B87" s="2"/>
      <c r="C87" s="6">
        <v>5.27936159443</v>
      </c>
      <c r="D87" s="6"/>
      <c r="E87" s="6">
        <v>715</v>
      </c>
      <c r="F87" s="13"/>
      <c r="G87" s="6">
        <v>13</v>
      </c>
      <c r="H87" s="6"/>
      <c r="I87" s="6">
        <v>1650</v>
      </c>
    </row>
    <row r="88" spans="1:9" ht="11.25" customHeight="1">
      <c r="A88" s="3" t="s">
        <v>75</v>
      </c>
      <c r="B88" s="2"/>
      <c r="C88" s="6">
        <v>27.27359734521503</v>
      </c>
      <c r="D88" s="6"/>
      <c r="E88" s="6">
        <v>3450</v>
      </c>
      <c r="F88" s="13"/>
      <c r="G88" s="6">
        <v>23</v>
      </c>
      <c r="H88" s="6"/>
      <c r="I88" s="6">
        <v>2840</v>
      </c>
    </row>
    <row r="89" spans="1:9" ht="11.25" customHeight="1">
      <c r="A89" s="3" t="s">
        <v>52</v>
      </c>
      <c r="B89" s="2"/>
      <c r="C89" s="6">
        <v>1</v>
      </c>
      <c r="D89" s="6"/>
      <c r="E89" s="6">
        <v>106</v>
      </c>
      <c r="F89" s="13"/>
      <c r="G89" s="6">
        <v>5</v>
      </c>
      <c r="H89" s="6"/>
      <c r="I89" s="6">
        <v>371</v>
      </c>
    </row>
    <row r="90" spans="1:9" ht="11.25" customHeight="1">
      <c r="A90" s="3" t="s">
        <v>53</v>
      </c>
      <c r="B90" s="2"/>
      <c r="C90" s="6">
        <v>82.3614740479438</v>
      </c>
      <c r="D90" s="6"/>
      <c r="E90" s="6">
        <v>7570</v>
      </c>
      <c r="F90" s="13"/>
      <c r="G90" s="6">
        <v>68</v>
      </c>
      <c r="H90" s="6"/>
      <c r="I90" s="6">
        <v>7700</v>
      </c>
    </row>
    <row r="91" spans="1:9" ht="11.25" customHeight="1">
      <c r="A91" s="3" t="s">
        <v>88</v>
      </c>
      <c r="B91" s="2"/>
      <c r="C91" s="6">
        <v>5.01854512086647</v>
      </c>
      <c r="D91" s="6"/>
      <c r="E91" s="6">
        <v>948.244</v>
      </c>
      <c r="F91" s="13"/>
      <c r="G91" s="6">
        <v>2</v>
      </c>
      <c r="H91" s="6"/>
      <c r="I91" s="6">
        <v>319</v>
      </c>
    </row>
    <row r="92" spans="1:9" ht="11.25" customHeight="1">
      <c r="A92" s="3" t="s">
        <v>54</v>
      </c>
      <c r="B92" s="2"/>
      <c r="C92" s="6">
        <v>3.4382295748524805</v>
      </c>
      <c r="D92" s="6"/>
      <c r="E92" s="6">
        <v>353.422</v>
      </c>
      <c r="F92" s="13"/>
      <c r="G92" s="6">
        <v>24</v>
      </c>
      <c r="H92" s="6"/>
      <c r="I92" s="6">
        <v>2390</v>
      </c>
    </row>
    <row r="93" spans="1:9" ht="11.25" customHeight="1">
      <c r="A93" s="3" t="s">
        <v>120</v>
      </c>
      <c r="B93" s="2"/>
      <c r="C93" s="6">
        <v>4.935084139102241</v>
      </c>
      <c r="D93" s="6"/>
      <c r="E93" s="6">
        <v>1000</v>
      </c>
      <c r="F93" s="13"/>
      <c r="G93" s="155" t="s">
        <v>69</v>
      </c>
      <c r="H93" s="6"/>
      <c r="I93" s="6">
        <v>66</v>
      </c>
    </row>
    <row r="94" spans="1:9" ht="11.25" customHeight="1">
      <c r="A94" s="3" t="s">
        <v>57</v>
      </c>
      <c r="B94" s="2"/>
      <c r="C94" s="6">
        <v>24.993842484633426</v>
      </c>
      <c r="D94" s="6"/>
      <c r="E94" s="6">
        <v>4110</v>
      </c>
      <c r="F94" s="13"/>
      <c r="G94" s="6">
        <v>34</v>
      </c>
      <c r="H94" s="6"/>
      <c r="I94" s="6">
        <v>7990</v>
      </c>
    </row>
    <row r="95" spans="1:9" ht="11.25" customHeight="1">
      <c r="A95" s="3" t="s">
        <v>58</v>
      </c>
      <c r="B95" s="2"/>
      <c r="C95" s="6">
        <v>17.280959148117386</v>
      </c>
      <c r="D95" s="6"/>
      <c r="E95" s="6">
        <v>3190</v>
      </c>
      <c r="F95" s="13"/>
      <c r="G95" s="6">
        <v>14</v>
      </c>
      <c r="H95" s="6"/>
      <c r="I95" s="6">
        <v>2480</v>
      </c>
    </row>
    <row r="96" spans="1:9" ht="11.25" customHeight="1">
      <c r="A96" s="3" t="s">
        <v>59</v>
      </c>
      <c r="B96" s="2"/>
      <c r="C96" s="6">
        <v>3.9131407047826317</v>
      </c>
      <c r="D96" s="6"/>
      <c r="E96" s="6">
        <v>926.017</v>
      </c>
      <c r="F96" s="13"/>
      <c r="G96" s="6">
        <v>1</v>
      </c>
      <c r="H96" s="6"/>
      <c r="I96" s="6">
        <v>49</v>
      </c>
    </row>
    <row r="97" spans="1:9" ht="11.25" customHeight="1">
      <c r="A97" s="3" t="s">
        <v>100</v>
      </c>
      <c r="B97" s="2"/>
      <c r="C97" s="6">
        <v>1.7145791585999999</v>
      </c>
      <c r="D97" s="6"/>
      <c r="E97" s="6">
        <v>164.039</v>
      </c>
      <c r="F97" s="13"/>
      <c r="G97" s="6">
        <v>1</v>
      </c>
      <c r="H97" s="6"/>
      <c r="I97" s="6">
        <v>122</v>
      </c>
    </row>
    <row r="98" spans="1:9" ht="11.25" customHeight="1">
      <c r="A98" s="3" t="s">
        <v>60</v>
      </c>
      <c r="B98" s="2"/>
      <c r="C98" s="6">
        <v>4.51052252728</v>
      </c>
      <c r="D98" s="6"/>
      <c r="E98" s="6">
        <v>953.492</v>
      </c>
      <c r="F98" s="13"/>
      <c r="G98" s="6">
        <v>7</v>
      </c>
      <c r="H98" s="6"/>
      <c r="I98" s="6">
        <v>1290</v>
      </c>
    </row>
    <row r="99" spans="1:9" ht="11.25" customHeight="1">
      <c r="A99" s="3" t="s">
        <v>70</v>
      </c>
      <c r="B99" s="2"/>
      <c r="C99" s="6">
        <v>5.914389897955342</v>
      </c>
      <c r="D99" s="6"/>
      <c r="E99" s="6">
        <v>802.389</v>
      </c>
      <c r="F99" s="13"/>
      <c r="G99" s="6">
        <v>1</v>
      </c>
      <c r="H99" s="6"/>
      <c r="I99" s="6">
        <v>71</v>
      </c>
    </row>
    <row r="100" spans="1:13" ht="11.25" customHeight="1">
      <c r="A100" s="3" t="s">
        <v>62</v>
      </c>
      <c r="B100" s="2"/>
      <c r="C100" s="6">
        <v>9.239674992050794</v>
      </c>
      <c r="D100" s="6"/>
      <c r="E100" s="6">
        <v>2240</v>
      </c>
      <c r="F100" s="13"/>
      <c r="G100" s="6">
        <v>4</v>
      </c>
      <c r="H100" s="6"/>
      <c r="I100" s="6">
        <v>580</v>
      </c>
      <c r="M100" s="6"/>
    </row>
    <row r="101" spans="1:20" ht="11.25" customHeight="1">
      <c r="A101" s="3" t="s">
        <v>63</v>
      </c>
      <c r="B101" s="2"/>
      <c r="C101" s="155" t="s">
        <v>69</v>
      </c>
      <c r="D101" s="6"/>
      <c r="E101" s="6">
        <v>86</v>
      </c>
      <c r="F101" s="13"/>
      <c r="G101" s="6">
        <v>2</v>
      </c>
      <c r="H101" s="6"/>
      <c r="I101" s="6">
        <v>420</v>
      </c>
      <c r="N101" s="131"/>
      <c r="O101" s="131"/>
      <c r="P101" s="131"/>
      <c r="Q101" s="131"/>
      <c r="R101" s="131"/>
      <c r="S101" s="131"/>
      <c r="T101" s="131"/>
    </row>
    <row r="102" spans="1:20" ht="11.25" customHeight="1">
      <c r="A102" s="3" t="s">
        <v>65</v>
      </c>
      <c r="B102" s="2"/>
      <c r="C102" s="6">
        <v>9.34989791905464</v>
      </c>
      <c r="D102" s="6"/>
      <c r="E102" s="6">
        <v>3200</v>
      </c>
      <c r="F102" s="13"/>
      <c r="G102" s="6">
        <v>19</v>
      </c>
      <c r="H102" s="6"/>
      <c r="I102" s="6">
        <v>2270</v>
      </c>
      <c r="N102" s="131"/>
      <c r="O102" s="131"/>
      <c r="P102" s="131"/>
      <c r="Q102" s="131"/>
      <c r="R102" s="131"/>
      <c r="S102" s="131"/>
      <c r="T102" s="131"/>
    </row>
    <row r="103" spans="1:20" ht="11.25" customHeight="1">
      <c r="A103" s="3" t="s">
        <v>83</v>
      </c>
      <c r="B103" s="2"/>
      <c r="C103" s="6">
        <v>15</v>
      </c>
      <c r="D103" s="13" t="s">
        <v>225</v>
      </c>
      <c r="E103" s="6">
        <v>3020</v>
      </c>
      <c r="F103" s="13" t="s">
        <v>225</v>
      </c>
      <c r="G103" s="6">
        <v>13</v>
      </c>
      <c r="H103" s="6"/>
      <c r="I103" s="6">
        <v>2840</v>
      </c>
      <c r="N103" s="131"/>
      <c r="O103" s="131"/>
      <c r="P103" s="131"/>
      <c r="Q103" s="131"/>
      <c r="R103" s="131"/>
      <c r="S103" s="131"/>
      <c r="T103" s="131"/>
    </row>
    <row r="104" spans="1:20" ht="11.25" customHeight="1">
      <c r="A104" s="4" t="s">
        <v>22</v>
      </c>
      <c r="B104" s="9"/>
      <c r="C104" s="18">
        <v>288.8026545591038</v>
      </c>
      <c r="D104" s="18"/>
      <c r="E104" s="18">
        <v>41300</v>
      </c>
      <c r="F104" s="19"/>
      <c r="G104" s="18">
        <v>289</v>
      </c>
      <c r="H104" s="18"/>
      <c r="I104" s="18">
        <v>41000</v>
      </c>
      <c r="N104" s="131"/>
      <c r="O104" s="131"/>
      <c r="P104" s="131"/>
      <c r="Q104" s="131"/>
      <c r="R104" s="131"/>
      <c r="S104" s="131"/>
      <c r="T104" s="131"/>
    </row>
    <row r="105" spans="1:20" ht="12" customHeight="1">
      <c r="A105" s="197" t="s">
        <v>184</v>
      </c>
      <c r="B105" s="2"/>
      <c r="C105" s="6"/>
      <c r="D105" s="6"/>
      <c r="E105" s="6"/>
      <c r="F105" s="13"/>
      <c r="G105" s="6"/>
      <c r="H105" s="6"/>
      <c r="I105" s="6"/>
      <c r="N105" s="131"/>
      <c r="O105" s="131"/>
      <c r="P105" s="131"/>
      <c r="Q105" s="131"/>
      <c r="R105" s="131"/>
      <c r="S105" s="131"/>
      <c r="T105" s="131"/>
    </row>
    <row r="106" spans="1:20" ht="11.25" customHeight="1">
      <c r="A106" s="3" t="s">
        <v>50</v>
      </c>
      <c r="B106" s="2"/>
      <c r="C106" s="6">
        <v>21.15010140055692</v>
      </c>
      <c r="D106" s="6"/>
      <c r="E106" s="6">
        <v>75.07900000000001</v>
      </c>
      <c r="F106" s="13"/>
      <c r="G106" s="6">
        <v>3</v>
      </c>
      <c r="H106" s="6"/>
      <c r="I106" s="6">
        <v>9</v>
      </c>
      <c r="N106" s="131"/>
      <c r="O106" s="131"/>
      <c r="P106" s="131"/>
      <c r="Q106" s="131"/>
      <c r="R106" s="131"/>
      <c r="S106" s="131"/>
      <c r="T106" s="131"/>
    </row>
    <row r="107" spans="1:9" ht="11.25" customHeight="1">
      <c r="A107" s="3" t="s">
        <v>51</v>
      </c>
      <c r="B107" s="2"/>
      <c r="C107" s="155" t="s">
        <v>69</v>
      </c>
      <c r="D107" s="6"/>
      <c r="E107" s="10">
        <v>4</v>
      </c>
      <c r="F107" s="13"/>
      <c r="G107" s="10">
        <v>1</v>
      </c>
      <c r="H107" s="6"/>
      <c r="I107" s="6">
        <v>19</v>
      </c>
    </row>
    <row r="108" spans="1:9" ht="11.25" customHeight="1">
      <c r="A108" s="3" t="s">
        <v>52</v>
      </c>
      <c r="C108" s="6">
        <v>1.8229874223393296</v>
      </c>
      <c r="D108" s="6"/>
      <c r="E108" s="6">
        <v>21.224</v>
      </c>
      <c r="G108" s="10" t="s">
        <v>20</v>
      </c>
      <c r="H108" s="6"/>
      <c r="I108" s="10" t="s">
        <v>20</v>
      </c>
    </row>
    <row r="109" spans="1:9" ht="11.25" customHeight="1">
      <c r="A109" s="3" t="s">
        <v>53</v>
      </c>
      <c r="C109" s="6">
        <v>117.37517026720668</v>
      </c>
      <c r="D109" s="6"/>
      <c r="E109" s="6">
        <v>1470</v>
      </c>
      <c r="G109" s="6">
        <v>3</v>
      </c>
      <c r="H109" s="6"/>
      <c r="I109" s="6">
        <v>112</v>
      </c>
    </row>
    <row r="110" spans="1:9" ht="11.25" customHeight="1">
      <c r="A110" s="129" t="s">
        <v>89</v>
      </c>
      <c r="C110" s="6">
        <v>0.9280498298348515</v>
      </c>
      <c r="D110" s="6"/>
      <c r="E110" s="6">
        <v>31.025000000000002</v>
      </c>
      <c r="G110" s="10" t="s">
        <v>20</v>
      </c>
      <c r="H110" s="6"/>
      <c r="I110" s="10" t="s">
        <v>20</v>
      </c>
    </row>
    <row r="111" spans="1:9" ht="11.25" customHeight="1">
      <c r="A111" s="3" t="s">
        <v>83</v>
      </c>
      <c r="B111" s="2"/>
      <c r="C111" s="6">
        <v>0.9280498298348515</v>
      </c>
      <c r="D111" s="6"/>
      <c r="E111" s="6">
        <v>11</v>
      </c>
      <c r="F111" s="13" t="s">
        <v>225</v>
      </c>
      <c r="G111" s="155" t="s">
        <v>69</v>
      </c>
      <c r="H111" s="6"/>
      <c r="I111" s="6">
        <v>25</v>
      </c>
    </row>
    <row r="112" spans="1:9" ht="11.25" customHeight="1">
      <c r="A112" s="4" t="s">
        <v>22</v>
      </c>
      <c r="B112" s="5"/>
      <c r="C112" s="7">
        <v>142.20435874977267</v>
      </c>
      <c r="D112" s="7"/>
      <c r="E112" s="7">
        <v>1610</v>
      </c>
      <c r="F112" s="15"/>
      <c r="G112" s="7">
        <v>7</v>
      </c>
      <c r="H112" s="7"/>
      <c r="I112" s="7">
        <v>165</v>
      </c>
    </row>
    <row r="113" spans="1:9" ht="11.25" customHeight="1">
      <c r="A113" s="302" t="s">
        <v>203</v>
      </c>
      <c r="B113" s="302"/>
      <c r="C113" s="302"/>
      <c r="D113" s="302"/>
      <c r="E113" s="302"/>
      <c r="F113" s="302"/>
      <c r="G113" s="302"/>
      <c r="H113" s="302"/>
      <c r="I113" s="302"/>
    </row>
    <row r="114" spans="1:9" ht="11.25" customHeight="1">
      <c r="A114" s="276" t="s">
        <v>154</v>
      </c>
      <c r="B114" s="276"/>
      <c r="C114" s="276"/>
      <c r="D114" s="276"/>
      <c r="E114" s="276"/>
      <c r="F114" s="276"/>
      <c r="G114" s="276"/>
      <c r="H114" s="276"/>
      <c r="I114" s="276"/>
    </row>
    <row r="115" spans="1:9" ht="11.25" customHeight="1">
      <c r="A115" s="276" t="s">
        <v>176</v>
      </c>
      <c r="B115" s="276"/>
      <c r="C115" s="276"/>
      <c r="D115" s="276"/>
      <c r="E115" s="276"/>
      <c r="F115" s="276"/>
      <c r="G115" s="276"/>
      <c r="H115" s="276"/>
      <c r="I115" s="276"/>
    </row>
    <row r="116" spans="1:9" ht="11.25" customHeight="1">
      <c r="A116" s="276" t="s">
        <v>208</v>
      </c>
      <c r="B116" s="276"/>
      <c r="C116" s="276"/>
      <c r="D116" s="276"/>
      <c r="E116" s="276"/>
      <c r="F116" s="276"/>
      <c r="G116" s="276"/>
      <c r="H116" s="276"/>
      <c r="I116" s="276"/>
    </row>
    <row r="117" spans="1:9" ht="11.25" customHeight="1">
      <c r="A117" s="276" t="s">
        <v>185</v>
      </c>
      <c r="B117" s="276"/>
      <c r="C117" s="276"/>
      <c r="D117" s="276"/>
      <c r="E117" s="276"/>
      <c r="F117" s="276"/>
      <c r="G117" s="276"/>
      <c r="H117" s="276"/>
      <c r="I117" s="276"/>
    </row>
    <row r="118" spans="1:9" ht="11.25" customHeight="1">
      <c r="A118" s="276" t="s">
        <v>186</v>
      </c>
      <c r="B118" s="276"/>
      <c r="C118" s="276"/>
      <c r="D118" s="276"/>
      <c r="E118" s="276"/>
      <c r="F118" s="276"/>
      <c r="G118" s="276"/>
      <c r="H118" s="276"/>
      <c r="I118" s="276"/>
    </row>
    <row r="119" spans="1:9" ht="11.25" customHeight="1">
      <c r="A119" s="276" t="s">
        <v>255</v>
      </c>
      <c r="B119" s="276"/>
      <c r="C119" s="276"/>
      <c r="D119" s="276"/>
      <c r="E119" s="276"/>
      <c r="F119" s="276"/>
      <c r="G119" s="276"/>
      <c r="H119" s="276"/>
      <c r="I119" s="276"/>
    </row>
    <row r="120" spans="1:9" ht="11.25" customHeight="1">
      <c r="A120" s="277" t="s">
        <v>247</v>
      </c>
      <c r="B120" s="277"/>
      <c r="C120" s="277"/>
      <c r="D120" s="277"/>
      <c r="E120" s="277"/>
      <c r="F120" s="277"/>
      <c r="G120" s="277"/>
      <c r="H120" s="277"/>
      <c r="I120" s="277"/>
    </row>
    <row r="121" spans="1:9" ht="11.25" customHeight="1">
      <c r="A121" s="276" t="s">
        <v>187</v>
      </c>
      <c r="B121" s="276"/>
      <c r="C121" s="276"/>
      <c r="D121" s="276"/>
      <c r="E121" s="276"/>
      <c r="F121" s="276"/>
      <c r="G121" s="276"/>
      <c r="H121" s="276"/>
      <c r="I121" s="276"/>
    </row>
    <row r="122" spans="1:9" ht="11.25" customHeight="1">
      <c r="A122" s="8"/>
      <c r="B122" s="16"/>
      <c r="C122" s="16"/>
      <c r="D122" s="16"/>
      <c r="E122" s="16"/>
      <c r="F122" s="16"/>
      <c r="G122" s="16"/>
      <c r="H122" s="16"/>
      <c r="I122" s="16"/>
    </row>
    <row r="123" spans="1:9" ht="11.25" customHeight="1">
      <c r="A123" s="303" t="s">
        <v>139</v>
      </c>
      <c r="B123" s="303"/>
      <c r="C123" s="303"/>
      <c r="D123" s="303"/>
      <c r="E123" s="303"/>
      <c r="F123" s="303"/>
      <c r="G123" s="303"/>
      <c r="H123" s="303"/>
      <c r="I123" s="303"/>
    </row>
  </sheetData>
  <sheetProtection/>
  <mergeCells count="18">
    <mergeCell ref="A121:I121"/>
    <mergeCell ref="A123:I123"/>
    <mergeCell ref="A115:I115"/>
    <mergeCell ref="A116:I116"/>
    <mergeCell ref="A117:I117"/>
    <mergeCell ref="A118:I118"/>
    <mergeCell ref="A119:I119"/>
    <mergeCell ref="A120:I120"/>
    <mergeCell ref="A2:I2"/>
    <mergeCell ref="A1:I1"/>
    <mergeCell ref="C4:E4"/>
    <mergeCell ref="G4:I4"/>
    <mergeCell ref="A113:I113"/>
    <mergeCell ref="A114:I114"/>
    <mergeCell ref="A70:I70"/>
    <mergeCell ref="A71:I71"/>
    <mergeCell ref="C73:E73"/>
    <mergeCell ref="G73:I73"/>
  </mergeCells>
  <printOptions/>
  <pageMargins left="0.5" right="0.5" top="0.5" bottom="0.5" header="0.3" footer="0.3"/>
  <pageSetup horizontalDpi="1200" verticalDpi="1200" orientation="portrait" r:id="rId1"/>
  <ignoredErrors>
    <ignoredError sqref="F1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23.00390625" style="1" customWidth="1"/>
    <col min="2" max="2" width="1.8515625" style="1" customWidth="1"/>
    <col min="3" max="3" width="16.00390625" style="1" customWidth="1"/>
    <col min="4" max="4" width="1.8515625" style="1" customWidth="1"/>
    <col min="5" max="5" width="13.8515625" style="1" customWidth="1"/>
    <col min="6" max="6" width="1.8515625" style="1" customWidth="1"/>
    <col min="7" max="7" width="15.28125" style="1" customWidth="1"/>
    <col min="8" max="8" width="1.8515625" style="1" customWidth="1"/>
    <col min="9" max="9" width="13.8515625" style="1" customWidth="1"/>
    <col min="10" max="10" width="1.8515625" style="1" customWidth="1"/>
    <col min="11" max="12" width="9.28125" style="1" customWidth="1"/>
    <col min="13" max="13" width="3.28125" style="1" customWidth="1"/>
    <col min="14" max="14" width="11.140625" style="1" bestFit="1" customWidth="1"/>
    <col min="15" max="15" width="1.8515625" style="1" customWidth="1"/>
    <col min="16" max="16" width="9.28125" style="1" customWidth="1"/>
    <col min="17" max="17" width="0.71875" style="1" customWidth="1"/>
    <col min="18" max="18" width="11.140625" style="1" bestFit="1" customWidth="1"/>
    <col min="19" max="16384" width="9.28125" style="1" customWidth="1"/>
  </cols>
  <sheetData>
    <row r="1" spans="1:9" ht="11.25" customHeight="1">
      <c r="A1" s="278" t="s">
        <v>92</v>
      </c>
      <c r="B1" s="278"/>
      <c r="C1" s="278"/>
      <c r="D1" s="278"/>
      <c r="E1" s="278"/>
      <c r="F1" s="278"/>
      <c r="G1" s="278"/>
      <c r="H1" s="278"/>
      <c r="I1" s="278"/>
    </row>
    <row r="2" spans="1:9" ht="11.25" customHeight="1">
      <c r="A2" s="278" t="s">
        <v>110</v>
      </c>
      <c r="B2" s="278"/>
      <c r="C2" s="278"/>
      <c r="D2" s="278"/>
      <c r="E2" s="278"/>
      <c r="F2" s="278"/>
      <c r="G2" s="278"/>
      <c r="H2" s="278"/>
      <c r="I2" s="278"/>
    </row>
    <row r="3" spans="1:9" ht="11.25" customHeight="1">
      <c r="A3" s="295" t="s">
        <v>188</v>
      </c>
      <c r="B3" s="295"/>
      <c r="C3" s="295"/>
      <c r="D3" s="295"/>
      <c r="E3" s="295"/>
      <c r="F3" s="295"/>
      <c r="G3" s="295"/>
      <c r="H3" s="295"/>
      <c r="I3" s="295"/>
    </row>
    <row r="4" spans="1:9" ht="11.25" customHeight="1">
      <c r="A4" s="76"/>
      <c r="B4" s="76"/>
      <c r="C4" s="76"/>
      <c r="D4" s="76"/>
      <c r="E4" s="76"/>
      <c r="F4" s="76"/>
      <c r="G4" s="76"/>
      <c r="H4" s="76"/>
      <c r="I4" s="76"/>
    </row>
    <row r="5" spans="1:9" ht="11.25" customHeight="1">
      <c r="A5" s="83"/>
      <c r="B5" s="83"/>
      <c r="C5" s="283">
        <v>2010</v>
      </c>
      <c r="D5" s="283"/>
      <c r="E5" s="283"/>
      <c r="F5" s="32"/>
      <c r="G5" s="283">
        <v>2011</v>
      </c>
      <c r="H5" s="283"/>
      <c r="I5" s="283"/>
    </row>
    <row r="6" spans="1:9" ht="11.25" customHeight="1">
      <c r="A6" s="77"/>
      <c r="B6" s="77"/>
      <c r="C6" s="72" t="s">
        <v>109</v>
      </c>
      <c r="D6" s="77"/>
      <c r="E6" s="77"/>
      <c r="F6" s="35"/>
      <c r="G6" s="72" t="s">
        <v>109</v>
      </c>
      <c r="H6" s="77"/>
      <c r="I6" s="77"/>
    </row>
    <row r="7" spans="1:9" ht="11.25" customHeight="1">
      <c r="A7" s="77"/>
      <c r="B7" s="77"/>
      <c r="C7" s="72" t="s">
        <v>114</v>
      </c>
      <c r="D7" s="77"/>
      <c r="E7" s="72" t="s">
        <v>44</v>
      </c>
      <c r="F7" s="35"/>
      <c r="G7" s="72" t="s">
        <v>114</v>
      </c>
      <c r="H7" s="77"/>
      <c r="I7" s="72" t="s">
        <v>44</v>
      </c>
    </row>
    <row r="8" spans="1:9" ht="11.25" customHeight="1">
      <c r="A8" s="143" t="s">
        <v>93</v>
      </c>
      <c r="B8" s="60"/>
      <c r="C8" s="76" t="s">
        <v>46</v>
      </c>
      <c r="D8" s="60"/>
      <c r="E8" s="76" t="s">
        <v>47</v>
      </c>
      <c r="F8" s="37"/>
      <c r="G8" s="76" t="s">
        <v>46</v>
      </c>
      <c r="H8" s="60"/>
      <c r="I8" s="76" t="s">
        <v>47</v>
      </c>
    </row>
    <row r="9" spans="1:18" ht="11.25" customHeight="1">
      <c r="A9" s="34" t="s">
        <v>94</v>
      </c>
      <c r="B9" s="77"/>
      <c r="C9" s="47">
        <v>939.2376837218881</v>
      </c>
      <c r="D9" s="47"/>
      <c r="E9" s="104">
        <v>18500</v>
      </c>
      <c r="F9" s="38"/>
      <c r="G9" s="47">
        <v>866</v>
      </c>
      <c r="H9" s="47"/>
      <c r="I9" s="104">
        <v>21200</v>
      </c>
      <c r="L9" s="123"/>
      <c r="M9" s="133"/>
      <c r="N9" s="123"/>
      <c r="O9" s="126"/>
      <c r="P9" s="123"/>
      <c r="Q9" s="133"/>
      <c r="R9" s="123"/>
    </row>
    <row r="10" spans="1:18" ht="11.25" customHeight="1">
      <c r="A10" s="34" t="s">
        <v>73</v>
      </c>
      <c r="B10" s="77"/>
      <c r="C10" s="85" t="s">
        <v>20</v>
      </c>
      <c r="D10" s="47"/>
      <c r="E10" s="85" t="s">
        <v>20</v>
      </c>
      <c r="F10" s="38"/>
      <c r="G10" s="85">
        <v>52</v>
      </c>
      <c r="H10" s="47"/>
      <c r="I10" s="85">
        <v>1680</v>
      </c>
      <c r="L10" s="123"/>
      <c r="M10" s="126"/>
      <c r="N10" s="123"/>
      <c r="O10" s="126"/>
      <c r="P10" s="126"/>
      <c r="Q10" s="126"/>
      <c r="R10" s="126"/>
    </row>
    <row r="11" spans="1:18" ht="11.25" customHeight="1">
      <c r="A11" s="34" t="s">
        <v>50</v>
      </c>
      <c r="B11" s="77"/>
      <c r="C11" s="47">
        <v>13.108817244490327</v>
      </c>
      <c r="D11" s="47"/>
      <c r="E11" s="47">
        <v>396.035</v>
      </c>
      <c r="F11" s="38"/>
      <c r="G11" s="47">
        <v>110</v>
      </c>
      <c r="H11" s="47"/>
      <c r="I11" s="47">
        <v>3620</v>
      </c>
      <c r="L11" s="123"/>
      <c r="M11" s="126"/>
      <c r="N11" s="123"/>
      <c r="O11" s="126"/>
      <c r="P11" s="123"/>
      <c r="Q11" s="126"/>
      <c r="R11" s="123"/>
    </row>
    <row r="12" spans="1:18" ht="11.25" customHeight="1">
      <c r="A12" s="34" t="s">
        <v>74</v>
      </c>
      <c r="B12" s="77"/>
      <c r="C12" s="85" t="s">
        <v>20</v>
      </c>
      <c r="D12" s="47"/>
      <c r="E12" s="85" t="s">
        <v>20</v>
      </c>
      <c r="F12" s="38"/>
      <c r="G12" s="47">
        <v>14</v>
      </c>
      <c r="H12" s="47"/>
      <c r="I12" s="47">
        <v>460</v>
      </c>
      <c r="L12" s="123"/>
      <c r="M12" s="126"/>
      <c r="N12" s="123"/>
      <c r="O12" s="126"/>
      <c r="P12" s="123"/>
      <c r="Q12" s="126"/>
      <c r="R12" s="123"/>
    </row>
    <row r="13" spans="1:18" ht="11.25" customHeight="1">
      <c r="A13" s="34" t="s">
        <v>51</v>
      </c>
      <c r="B13" s="77"/>
      <c r="C13" s="85" t="s">
        <v>20</v>
      </c>
      <c r="D13" s="47"/>
      <c r="E13" s="85" t="s">
        <v>20</v>
      </c>
      <c r="F13" s="38"/>
      <c r="G13" s="47">
        <v>49</v>
      </c>
      <c r="H13" s="47"/>
      <c r="I13" s="47">
        <v>789</v>
      </c>
      <c r="L13" s="123"/>
      <c r="M13" s="126"/>
      <c r="N13" s="123"/>
      <c r="O13" s="126"/>
      <c r="P13" s="123"/>
      <c r="Q13" s="126"/>
      <c r="R13" s="123"/>
    </row>
    <row r="14" spans="1:18" ht="11.25" customHeight="1">
      <c r="A14" s="34" t="s">
        <v>53</v>
      </c>
      <c r="B14" s="77"/>
      <c r="C14" s="121" t="s">
        <v>69</v>
      </c>
      <c r="D14" s="47"/>
      <c r="E14" s="85">
        <v>44</v>
      </c>
      <c r="F14" s="38"/>
      <c r="G14" s="47">
        <v>1</v>
      </c>
      <c r="H14" s="47"/>
      <c r="I14" s="47">
        <v>32</v>
      </c>
      <c r="L14" s="123"/>
      <c r="M14" s="126"/>
      <c r="N14" s="123"/>
      <c r="O14" s="126"/>
      <c r="P14" s="123"/>
      <c r="Q14" s="126"/>
      <c r="R14" s="123"/>
    </row>
    <row r="15" spans="1:18" ht="11.25" customHeight="1">
      <c r="A15" s="34" t="s">
        <v>58</v>
      </c>
      <c r="B15" s="77"/>
      <c r="C15" s="47">
        <v>12.720088650077587</v>
      </c>
      <c r="D15" s="47"/>
      <c r="E15" s="47">
        <v>92</v>
      </c>
      <c r="F15" s="38"/>
      <c r="G15" s="47">
        <v>5</v>
      </c>
      <c r="H15" s="47"/>
      <c r="I15" s="47">
        <v>84</v>
      </c>
      <c r="L15" s="123"/>
      <c r="M15" s="126"/>
      <c r="N15" s="123"/>
      <c r="O15" s="126"/>
      <c r="P15" s="123"/>
      <c r="Q15" s="126"/>
      <c r="R15" s="123"/>
    </row>
    <row r="16" spans="1:18" ht="11.25" customHeight="1">
      <c r="A16" s="34" t="s">
        <v>95</v>
      </c>
      <c r="B16" s="77"/>
      <c r="C16" s="47">
        <v>19.063123264158996</v>
      </c>
      <c r="D16" s="47"/>
      <c r="E16" s="47">
        <v>239.508</v>
      </c>
      <c r="F16" s="38"/>
      <c r="G16" s="47">
        <v>230</v>
      </c>
      <c r="H16" s="47"/>
      <c r="I16" s="47">
        <v>6410</v>
      </c>
      <c r="L16" s="123"/>
      <c r="M16" s="126"/>
      <c r="N16" s="123"/>
      <c r="O16" s="126"/>
      <c r="P16" s="123"/>
      <c r="Q16" s="126"/>
      <c r="R16" s="123"/>
    </row>
    <row r="17" spans="1:18" ht="11.25" customHeight="1">
      <c r="A17" s="34" t="s">
        <v>79</v>
      </c>
      <c r="B17" s="77"/>
      <c r="C17" s="47">
        <v>519.3042075674616</v>
      </c>
      <c r="D17" s="47"/>
      <c r="E17" s="47">
        <v>12500</v>
      </c>
      <c r="F17" s="38"/>
      <c r="G17" s="47">
        <v>429</v>
      </c>
      <c r="H17" s="47"/>
      <c r="I17" s="47">
        <v>17900</v>
      </c>
      <c r="L17" s="123"/>
      <c r="M17" s="126"/>
      <c r="N17" s="123"/>
      <c r="O17" s="126"/>
      <c r="P17" s="123"/>
      <c r="Q17" s="126"/>
      <c r="R17" s="123"/>
    </row>
    <row r="18" spans="1:18" ht="11.25" customHeight="1">
      <c r="A18" s="34" t="s">
        <v>96</v>
      </c>
      <c r="B18" s="77"/>
      <c r="C18" s="47">
        <v>635.0283018910716</v>
      </c>
      <c r="D18" s="47"/>
      <c r="E18" s="47">
        <v>15900</v>
      </c>
      <c r="F18" s="38"/>
      <c r="G18" s="47">
        <v>522</v>
      </c>
      <c r="H18" s="47"/>
      <c r="I18" s="47">
        <v>21200</v>
      </c>
      <c r="L18" s="123"/>
      <c r="M18" s="126"/>
      <c r="N18" s="123"/>
      <c r="O18" s="126"/>
      <c r="P18" s="123"/>
      <c r="Q18" s="126"/>
      <c r="R18" s="123"/>
    </row>
    <row r="19" spans="1:18" ht="11.25" customHeight="1">
      <c r="A19" s="34" t="s">
        <v>97</v>
      </c>
      <c r="B19" s="77"/>
      <c r="C19" s="47">
        <v>78.68873725802553</v>
      </c>
      <c r="D19" s="47"/>
      <c r="E19" s="47">
        <v>1290</v>
      </c>
      <c r="F19" s="38"/>
      <c r="G19" s="47">
        <v>11</v>
      </c>
      <c r="H19" s="47"/>
      <c r="I19" s="47">
        <v>194</v>
      </c>
      <c r="L19" s="123"/>
      <c r="M19" s="126"/>
      <c r="N19" s="123"/>
      <c r="O19" s="126"/>
      <c r="P19" s="123"/>
      <c r="Q19" s="126"/>
      <c r="R19" s="123"/>
    </row>
    <row r="20" spans="1:18" ht="11.25" customHeight="1">
      <c r="A20" s="34" t="s">
        <v>70</v>
      </c>
      <c r="B20" s="77"/>
      <c r="C20" s="47">
        <v>215.46767860083108</v>
      </c>
      <c r="D20" s="47"/>
      <c r="E20" s="47">
        <v>5510</v>
      </c>
      <c r="F20" s="38"/>
      <c r="G20" s="47">
        <v>481</v>
      </c>
      <c r="H20" s="47"/>
      <c r="I20" s="47">
        <v>18800</v>
      </c>
      <c r="L20" s="123"/>
      <c r="M20" s="126"/>
      <c r="N20" s="123"/>
      <c r="O20" s="126"/>
      <c r="P20" s="123"/>
      <c r="Q20" s="126"/>
      <c r="R20" s="123"/>
    </row>
    <row r="21" spans="1:18" ht="11.25" customHeight="1">
      <c r="A21" s="34" t="s">
        <v>81</v>
      </c>
      <c r="B21" s="77"/>
      <c r="C21" s="47">
        <v>90.14284982058156</v>
      </c>
      <c r="D21" s="47"/>
      <c r="E21" s="47">
        <v>1690</v>
      </c>
      <c r="F21" s="38"/>
      <c r="G21" s="47">
        <v>91</v>
      </c>
      <c r="H21" s="47"/>
      <c r="I21" s="47">
        <v>3290</v>
      </c>
      <c r="L21" s="123"/>
      <c r="M21" s="126"/>
      <c r="N21" s="123"/>
      <c r="O21" s="126"/>
      <c r="P21" s="123"/>
      <c r="Q21" s="126"/>
      <c r="R21" s="123"/>
    </row>
    <row r="22" spans="1:18" ht="11.25" customHeight="1">
      <c r="A22" s="34" t="s">
        <v>98</v>
      </c>
      <c r="B22" s="77"/>
      <c r="C22" s="47">
        <v>94.00382741176155</v>
      </c>
      <c r="D22" s="47"/>
      <c r="E22" s="47">
        <v>1810</v>
      </c>
      <c r="F22" s="38"/>
      <c r="G22" s="47">
        <v>20</v>
      </c>
      <c r="H22" s="47"/>
      <c r="I22" s="47">
        <v>422</v>
      </c>
      <c r="L22" s="123"/>
      <c r="M22" s="126"/>
      <c r="N22" s="123"/>
      <c r="O22" s="126"/>
      <c r="P22" s="123"/>
      <c r="Q22" s="126"/>
      <c r="R22" s="123"/>
    </row>
    <row r="23" spans="1:18" ht="11.25" customHeight="1">
      <c r="A23" s="34" t="s">
        <v>65</v>
      </c>
      <c r="B23" s="77"/>
      <c r="C23" s="47">
        <v>36.28194026824541</v>
      </c>
      <c r="D23" s="47"/>
      <c r="E23" s="47">
        <v>553.768</v>
      </c>
      <c r="F23" s="38"/>
      <c r="G23" s="47">
        <v>12</v>
      </c>
      <c r="H23" s="47"/>
      <c r="I23" s="47">
        <v>471</v>
      </c>
      <c r="L23" s="123"/>
      <c r="M23" s="126"/>
      <c r="N23" s="123"/>
      <c r="O23" s="126"/>
      <c r="P23" s="123"/>
      <c r="Q23" s="126"/>
      <c r="R23" s="123"/>
    </row>
    <row r="24" spans="1:18" ht="11.25" customHeight="1">
      <c r="A24" s="139" t="s">
        <v>66</v>
      </c>
      <c r="B24" s="140"/>
      <c r="C24" s="47">
        <v>88.1198281973834</v>
      </c>
      <c r="D24" s="47"/>
      <c r="E24" s="47">
        <v>1400</v>
      </c>
      <c r="G24" s="47">
        <v>750</v>
      </c>
      <c r="H24" s="47"/>
      <c r="I24" s="47">
        <v>22000</v>
      </c>
      <c r="L24" s="126"/>
      <c r="M24" s="126"/>
      <c r="N24" s="126"/>
      <c r="O24" s="126"/>
      <c r="P24" s="123"/>
      <c r="Q24" s="126"/>
      <c r="R24" s="123"/>
    </row>
    <row r="25" spans="1:18" ht="11.25" customHeight="1">
      <c r="A25" s="79" t="s">
        <v>22</v>
      </c>
      <c r="B25" s="60"/>
      <c r="C25" s="51">
        <v>2740</v>
      </c>
      <c r="D25" s="39"/>
      <c r="E25" s="51">
        <v>60000</v>
      </c>
      <c r="F25" s="39"/>
      <c r="G25" s="51">
        <v>3640</v>
      </c>
      <c r="H25" s="51"/>
      <c r="I25" s="51">
        <v>119000</v>
      </c>
      <c r="L25" s="126"/>
      <c r="M25" s="133"/>
      <c r="N25" s="126"/>
      <c r="O25" s="133"/>
      <c r="P25" s="126"/>
      <c r="Q25" s="133"/>
      <c r="R25" s="126"/>
    </row>
    <row r="26" spans="1:9" ht="11.25" customHeight="1">
      <c r="A26" s="304" t="s">
        <v>67</v>
      </c>
      <c r="B26" s="298"/>
      <c r="C26" s="298"/>
      <c r="D26" s="298"/>
      <c r="E26" s="298"/>
      <c r="F26" s="298"/>
      <c r="G26" s="298"/>
      <c r="H26" s="298"/>
      <c r="I26" s="298"/>
    </row>
    <row r="27" spans="1:9" ht="11.25" customHeight="1">
      <c r="A27" s="280" t="s">
        <v>154</v>
      </c>
      <c r="B27" s="280"/>
      <c r="C27" s="280"/>
      <c r="D27" s="280"/>
      <c r="E27" s="280"/>
      <c r="F27" s="280"/>
      <c r="G27" s="280"/>
      <c r="H27" s="280"/>
      <c r="I27" s="280"/>
    </row>
    <row r="28" spans="1:9" ht="11.25" customHeight="1">
      <c r="A28" s="276" t="s">
        <v>176</v>
      </c>
      <c r="B28" s="276"/>
      <c r="C28" s="276"/>
      <c r="D28" s="276"/>
      <c r="E28" s="276"/>
      <c r="F28" s="276"/>
      <c r="G28" s="276"/>
      <c r="H28" s="276"/>
      <c r="I28" s="276"/>
    </row>
    <row r="29" spans="1:9" ht="11.25" customHeight="1">
      <c r="A29" s="8"/>
      <c r="B29" s="33"/>
      <c r="C29" s="33"/>
      <c r="D29" s="33"/>
      <c r="E29" s="33"/>
      <c r="F29" s="33"/>
      <c r="G29" s="33"/>
      <c r="H29" s="33"/>
      <c r="I29" s="33"/>
    </row>
    <row r="30" spans="1:9" ht="11.25" customHeight="1">
      <c r="A30" s="281" t="s">
        <v>139</v>
      </c>
      <c r="B30" s="281"/>
      <c r="C30" s="281"/>
      <c r="D30" s="281"/>
      <c r="E30" s="281"/>
      <c r="F30" s="281"/>
      <c r="G30" s="281"/>
      <c r="H30" s="281"/>
      <c r="I30" s="281"/>
    </row>
    <row r="31" spans="1:9" ht="12" customHeight="1">
      <c r="A31" s="73"/>
      <c r="B31" s="73"/>
      <c r="C31" s="73"/>
      <c r="D31" s="73"/>
      <c r="E31" s="73"/>
      <c r="F31" s="73"/>
      <c r="G31" s="73"/>
      <c r="H31" s="73"/>
      <c r="I31" s="73"/>
    </row>
  </sheetData>
  <sheetProtection/>
  <mergeCells count="9">
    <mergeCell ref="A30:I30"/>
    <mergeCell ref="A1:I1"/>
    <mergeCell ref="A2:I2"/>
    <mergeCell ref="A3:I3"/>
    <mergeCell ref="A26:I26"/>
    <mergeCell ref="A27:I27"/>
    <mergeCell ref="A28:I28"/>
    <mergeCell ref="C5:E5"/>
    <mergeCell ref="G5:I5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25.421875" style="1" customWidth="1"/>
    <col min="2" max="2" width="1.8515625" style="1" customWidth="1"/>
    <col min="3" max="3" width="14.00390625" style="1" bestFit="1" customWidth="1"/>
    <col min="4" max="4" width="1.8515625" style="1" customWidth="1"/>
    <col min="5" max="5" width="12.28125" style="1" customWidth="1"/>
    <col min="6" max="6" width="1.8515625" style="1" customWidth="1"/>
    <col min="7" max="7" width="14.00390625" style="1" bestFit="1" customWidth="1"/>
    <col min="8" max="8" width="1.8515625" style="1" customWidth="1"/>
    <col min="9" max="9" width="12.00390625" style="1" customWidth="1"/>
    <col min="10" max="10" width="1.8515625" style="1" customWidth="1"/>
    <col min="11" max="13" width="9.28125" style="1" customWidth="1"/>
    <col min="14" max="14" width="3.421875" style="1" customWidth="1"/>
    <col min="15" max="15" width="11.140625" style="1" bestFit="1" customWidth="1"/>
    <col min="16" max="16" width="4.00390625" style="1" customWidth="1"/>
    <col min="17" max="17" width="9.28125" style="1" customWidth="1"/>
    <col min="18" max="18" width="4.421875" style="1" customWidth="1"/>
    <col min="19" max="19" width="11.140625" style="1" bestFit="1" customWidth="1"/>
    <col min="20" max="16384" width="9.28125" style="1" customWidth="1"/>
  </cols>
  <sheetData>
    <row r="1" spans="1:9" ht="11.25" customHeight="1">
      <c r="A1" s="278" t="s">
        <v>99</v>
      </c>
      <c r="B1" s="278"/>
      <c r="C1" s="278"/>
      <c r="D1" s="278"/>
      <c r="E1" s="278"/>
      <c r="F1" s="278"/>
      <c r="G1" s="278"/>
      <c r="H1" s="278"/>
      <c r="I1" s="278"/>
    </row>
    <row r="2" spans="1:9" ht="11.25" customHeight="1">
      <c r="A2" s="305" t="s">
        <v>189</v>
      </c>
      <c r="B2" s="305"/>
      <c r="C2" s="305"/>
      <c r="D2" s="305"/>
      <c r="E2" s="305"/>
      <c r="F2" s="305"/>
      <c r="G2" s="305"/>
      <c r="H2" s="305"/>
      <c r="I2" s="305"/>
    </row>
    <row r="3" spans="1:9" ht="11.2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ht="11.25" customHeight="1">
      <c r="A4" s="83"/>
      <c r="B4" s="32"/>
      <c r="C4" s="296">
        <v>2010</v>
      </c>
      <c r="D4" s="296"/>
      <c r="E4" s="296"/>
      <c r="F4" s="32"/>
      <c r="G4" s="296">
        <v>2011</v>
      </c>
      <c r="H4" s="296"/>
      <c r="I4" s="296"/>
    </row>
    <row r="5" spans="1:9" ht="11.25" customHeight="1">
      <c r="A5" s="77"/>
      <c r="B5" s="35"/>
      <c r="C5" s="72" t="s">
        <v>109</v>
      </c>
      <c r="D5" s="77"/>
      <c r="E5" s="77"/>
      <c r="F5" s="35"/>
      <c r="G5" s="72" t="s">
        <v>109</v>
      </c>
      <c r="H5" s="77"/>
      <c r="I5" s="77"/>
    </row>
    <row r="6" spans="1:9" ht="11.25" customHeight="1">
      <c r="A6" s="77"/>
      <c r="B6" s="35"/>
      <c r="C6" s="72" t="s">
        <v>114</v>
      </c>
      <c r="D6" s="77"/>
      <c r="E6" s="72" t="s">
        <v>44</v>
      </c>
      <c r="F6" s="35"/>
      <c r="G6" s="72" t="s">
        <v>114</v>
      </c>
      <c r="H6" s="77"/>
      <c r="I6" s="72" t="s">
        <v>44</v>
      </c>
    </row>
    <row r="7" spans="1:19" ht="11.25" customHeight="1">
      <c r="A7" s="143" t="s">
        <v>93</v>
      </c>
      <c r="B7" s="37"/>
      <c r="C7" s="76" t="s">
        <v>46</v>
      </c>
      <c r="D7" s="60"/>
      <c r="E7" s="76" t="s">
        <v>47</v>
      </c>
      <c r="F7" s="37"/>
      <c r="G7" s="76" t="s">
        <v>46</v>
      </c>
      <c r="H7" s="60"/>
      <c r="I7" s="76" t="s">
        <v>47</v>
      </c>
      <c r="M7" s="123"/>
      <c r="N7" s="133"/>
      <c r="O7" s="123"/>
      <c r="P7" s="126"/>
      <c r="Q7" s="123"/>
      <c r="R7" s="133"/>
      <c r="S7" s="123"/>
    </row>
    <row r="8" spans="1:19" ht="11.25" customHeight="1">
      <c r="A8" s="34" t="s">
        <v>51</v>
      </c>
      <c r="B8" s="38"/>
      <c r="C8" s="47">
        <v>2410</v>
      </c>
      <c r="D8" s="47"/>
      <c r="E8" s="104">
        <v>53500</v>
      </c>
      <c r="F8" s="38"/>
      <c r="G8" s="47">
        <v>1890</v>
      </c>
      <c r="H8" s="47"/>
      <c r="I8" s="104">
        <v>72700</v>
      </c>
      <c r="M8" s="123"/>
      <c r="N8" s="126"/>
      <c r="O8" s="123"/>
      <c r="P8" s="126"/>
      <c r="Q8" s="123"/>
      <c r="R8" s="126"/>
      <c r="S8" s="123"/>
    </row>
    <row r="9" spans="1:19" ht="11.25" customHeight="1">
      <c r="A9" s="34" t="s">
        <v>53</v>
      </c>
      <c r="B9" s="38" t="s">
        <v>31</v>
      </c>
      <c r="C9" s="47">
        <v>54.66875742473883</v>
      </c>
      <c r="D9" s="47"/>
      <c r="E9" s="47">
        <v>1700</v>
      </c>
      <c r="F9" s="38"/>
      <c r="G9" s="47">
        <v>113</v>
      </c>
      <c r="H9" s="47"/>
      <c r="I9" s="47">
        <v>4020</v>
      </c>
      <c r="M9" s="126"/>
      <c r="N9" s="126"/>
      <c r="O9" s="126"/>
      <c r="P9" s="126"/>
      <c r="Q9" s="123"/>
      <c r="R9" s="126"/>
      <c r="S9" s="123"/>
    </row>
    <row r="10" spans="1:19" ht="11.25" customHeight="1">
      <c r="A10" s="1" t="s">
        <v>76</v>
      </c>
      <c r="C10" s="47">
        <v>2.732893560486305</v>
      </c>
      <c r="D10" s="47"/>
      <c r="E10" s="47">
        <v>56.457</v>
      </c>
      <c r="G10" s="85" t="s">
        <v>20</v>
      </c>
      <c r="H10" s="47"/>
      <c r="I10" s="85" t="s">
        <v>20</v>
      </c>
      <c r="M10" s="126"/>
      <c r="N10" s="126"/>
      <c r="O10" s="123"/>
      <c r="P10" s="126"/>
      <c r="Q10" s="126"/>
      <c r="R10" s="126"/>
      <c r="S10" s="123"/>
    </row>
    <row r="11" spans="1:19" ht="11.25" customHeight="1">
      <c r="A11" s="125" t="s">
        <v>57</v>
      </c>
      <c r="C11" s="85" t="s">
        <v>20</v>
      </c>
      <c r="D11" s="47"/>
      <c r="E11" s="85" t="s">
        <v>20</v>
      </c>
      <c r="G11" s="106" t="s">
        <v>69</v>
      </c>
      <c r="H11" s="47"/>
      <c r="I11" s="85">
        <v>41</v>
      </c>
      <c r="M11" s="126"/>
      <c r="N11" s="126"/>
      <c r="O11" s="123"/>
      <c r="P11" s="126"/>
      <c r="Q11" s="126"/>
      <c r="R11" s="126"/>
      <c r="S11" s="123"/>
    </row>
    <row r="12" spans="1:19" ht="11.25" customHeight="1">
      <c r="A12" s="34" t="s">
        <v>65</v>
      </c>
      <c r="B12" s="38"/>
      <c r="C12" s="106" t="s">
        <v>69</v>
      </c>
      <c r="D12" s="47"/>
      <c r="E12" s="47">
        <v>13.053</v>
      </c>
      <c r="F12" s="38"/>
      <c r="G12" s="85" t="s">
        <v>20</v>
      </c>
      <c r="H12" s="47"/>
      <c r="I12" s="85" t="s">
        <v>20</v>
      </c>
      <c r="M12" s="123"/>
      <c r="N12" s="126"/>
      <c r="O12" s="123"/>
      <c r="P12" s="126"/>
      <c r="Q12" s="123"/>
      <c r="R12" s="126"/>
      <c r="S12" s="123"/>
    </row>
    <row r="13" spans="1:19" ht="11.25" customHeight="1">
      <c r="A13" s="34" t="s">
        <v>66</v>
      </c>
      <c r="B13" s="38"/>
      <c r="C13" s="47">
        <v>44.02793584209182</v>
      </c>
      <c r="D13" s="47"/>
      <c r="E13" s="47">
        <v>1130</v>
      </c>
      <c r="F13" s="38"/>
      <c r="G13" s="47">
        <v>22</v>
      </c>
      <c r="H13" s="47"/>
      <c r="I13" s="47">
        <v>939</v>
      </c>
      <c r="M13" s="126"/>
      <c r="N13" s="133"/>
      <c r="O13" s="126"/>
      <c r="P13" s="133"/>
      <c r="Q13" s="126"/>
      <c r="R13" s="133"/>
      <c r="S13" s="126"/>
    </row>
    <row r="14" spans="1:19" ht="11.25" customHeight="1">
      <c r="A14" s="89" t="s">
        <v>22</v>
      </c>
      <c r="B14" s="109" t="s">
        <v>31</v>
      </c>
      <c r="C14" s="51">
        <v>2510</v>
      </c>
      <c r="D14" s="51"/>
      <c r="E14" s="51">
        <v>56400</v>
      </c>
      <c r="F14" s="39"/>
      <c r="G14" s="51">
        <v>2020</v>
      </c>
      <c r="H14" s="51"/>
      <c r="I14" s="51">
        <v>77700</v>
      </c>
      <c r="M14" s="123"/>
      <c r="N14" s="126"/>
      <c r="O14" s="123"/>
      <c r="P14" s="126"/>
      <c r="Q14" s="123"/>
      <c r="R14" s="126"/>
      <c r="S14" s="123"/>
    </row>
    <row r="15" spans="1:9" ht="11.25" customHeight="1">
      <c r="A15" s="306" t="s">
        <v>67</v>
      </c>
      <c r="B15" s="306"/>
      <c r="C15" s="306"/>
      <c r="D15" s="306"/>
      <c r="E15" s="306"/>
      <c r="F15" s="306"/>
      <c r="G15" s="306"/>
      <c r="H15" s="306"/>
      <c r="I15" s="306"/>
    </row>
    <row r="16" spans="1:9" ht="11.25" customHeight="1">
      <c r="A16" s="280" t="s">
        <v>154</v>
      </c>
      <c r="B16" s="280"/>
      <c r="C16" s="280"/>
      <c r="D16" s="280"/>
      <c r="E16" s="280"/>
      <c r="F16" s="280"/>
      <c r="G16" s="280"/>
      <c r="H16" s="280"/>
      <c r="I16" s="280"/>
    </row>
    <row r="17" spans="1:9" ht="11.25" customHeight="1">
      <c r="A17" s="286" t="s">
        <v>176</v>
      </c>
      <c r="B17" s="286"/>
      <c r="C17" s="286"/>
      <c r="D17" s="286"/>
      <c r="E17" s="286"/>
      <c r="F17" s="286"/>
      <c r="G17" s="286"/>
      <c r="H17" s="286"/>
      <c r="I17" s="286"/>
    </row>
    <row r="18" spans="1:9" ht="11.25" customHeight="1">
      <c r="A18" s="35"/>
      <c r="B18" s="40"/>
      <c r="C18" s="40"/>
      <c r="D18" s="40"/>
      <c r="E18" s="40"/>
      <c r="F18" s="40"/>
      <c r="G18" s="40"/>
      <c r="H18" s="40"/>
      <c r="I18" s="40"/>
    </row>
    <row r="19" spans="1:9" ht="11.25" customHeight="1">
      <c r="A19" s="281" t="s">
        <v>139</v>
      </c>
      <c r="B19" s="281"/>
      <c r="C19" s="281"/>
      <c r="D19" s="281"/>
      <c r="E19" s="281"/>
      <c r="F19" s="281"/>
      <c r="G19" s="281"/>
      <c r="H19" s="281"/>
      <c r="I19" s="281"/>
    </row>
  </sheetData>
  <sheetProtection/>
  <mergeCells count="8">
    <mergeCell ref="A17:I17"/>
    <mergeCell ref="A19:I19"/>
    <mergeCell ref="A1:I1"/>
    <mergeCell ref="A2:I2"/>
    <mergeCell ref="C4:E4"/>
    <mergeCell ref="G4:I4"/>
    <mergeCell ref="A15:I15"/>
    <mergeCell ref="A16:I16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18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2.28125" style="1" customWidth="1"/>
    <col min="6" max="6" width="1.8515625" style="1" customWidth="1"/>
    <col min="7" max="7" width="14.7109375" style="1" customWidth="1"/>
    <col min="8" max="8" width="1.8515625" style="1" customWidth="1"/>
    <col min="9" max="9" width="13.421875" style="1" customWidth="1"/>
    <col min="10" max="10" width="1.8515625" style="1" customWidth="1"/>
    <col min="11" max="16384" width="9.28125" style="1" customWidth="1"/>
  </cols>
  <sheetData>
    <row r="1" spans="1:9" ht="11.25" customHeight="1">
      <c r="A1" s="308" t="s">
        <v>101</v>
      </c>
      <c r="B1" s="308"/>
      <c r="C1" s="308"/>
      <c r="D1" s="308"/>
      <c r="E1" s="308"/>
      <c r="F1" s="308"/>
      <c r="G1" s="308"/>
      <c r="H1" s="308"/>
      <c r="I1" s="308"/>
    </row>
    <row r="2" spans="1:9" ht="11.25" customHeight="1">
      <c r="A2" s="308" t="s">
        <v>111</v>
      </c>
      <c r="B2" s="308"/>
      <c r="C2" s="308"/>
      <c r="D2" s="308"/>
      <c r="E2" s="308"/>
      <c r="F2" s="308"/>
      <c r="G2" s="308"/>
      <c r="H2" s="308"/>
      <c r="I2" s="308"/>
    </row>
    <row r="3" spans="1:9" ht="11.25" customHeight="1">
      <c r="A3" s="308" t="s">
        <v>190</v>
      </c>
      <c r="B3" s="308"/>
      <c r="C3" s="308"/>
      <c r="D3" s="308"/>
      <c r="E3" s="308"/>
      <c r="F3" s="308"/>
      <c r="G3" s="308"/>
      <c r="H3" s="308"/>
      <c r="I3" s="308"/>
    </row>
    <row r="4" spans="1:9" ht="11.25" customHeight="1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1.25" customHeight="1">
      <c r="A5" s="54"/>
      <c r="B5" s="54"/>
      <c r="C5" s="309">
        <v>2010</v>
      </c>
      <c r="D5" s="309"/>
      <c r="E5" s="309"/>
      <c r="F5" s="54"/>
      <c r="G5" s="309">
        <v>2011</v>
      </c>
      <c r="H5" s="309"/>
      <c r="I5" s="309"/>
    </row>
    <row r="6" spans="1:9" ht="11.25" customHeight="1">
      <c r="A6" s="73"/>
      <c r="B6" s="73"/>
      <c r="C6" s="72" t="s">
        <v>109</v>
      </c>
      <c r="D6" s="73"/>
      <c r="E6" s="73"/>
      <c r="F6" s="73"/>
      <c r="G6" s="72" t="s">
        <v>109</v>
      </c>
      <c r="H6" s="73"/>
      <c r="I6" s="73"/>
    </row>
    <row r="7" spans="1:9" ht="11.25" customHeight="1">
      <c r="A7" s="73"/>
      <c r="B7" s="73"/>
      <c r="C7" s="72" t="s">
        <v>114</v>
      </c>
      <c r="D7" s="73"/>
      <c r="E7" s="111" t="s">
        <v>44</v>
      </c>
      <c r="F7" s="73"/>
      <c r="G7" s="72" t="s">
        <v>114</v>
      </c>
      <c r="H7" s="73"/>
      <c r="I7" s="111" t="s">
        <v>44</v>
      </c>
    </row>
    <row r="8" spans="1:9" ht="11.25" customHeight="1">
      <c r="A8" s="164" t="s">
        <v>93</v>
      </c>
      <c r="B8" s="99"/>
      <c r="C8" s="76" t="s">
        <v>46</v>
      </c>
      <c r="D8" s="99"/>
      <c r="E8" s="112" t="s">
        <v>47</v>
      </c>
      <c r="F8" s="99"/>
      <c r="G8" s="76" t="s">
        <v>46</v>
      </c>
      <c r="H8" s="99"/>
      <c r="I8" s="112" t="s">
        <v>47</v>
      </c>
    </row>
    <row r="9" spans="1:18" ht="11.25" customHeight="1">
      <c r="A9" s="134" t="s">
        <v>49</v>
      </c>
      <c r="B9" s="53"/>
      <c r="C9" s="41">
        <v>4</v>
      </c>
      <c r="D9" s="53"/>
      <c r="E9" s="136">
        <v>110</v>
      </c>
      <c r="F9" s="53"/>
      <c r="G9" s="156" t="s">
        <v>20</v>
      </c>
      <c r="H9" s="53"/>
      <c r="I9" s="157" t="s">
        <v>20</v>
      </c>
      <c r="L9" s="126"/>
      <c r="M9" s="126"/>
      <c r="N9" s="126"/>
      <c r="O9" s="126"/>
      <c r="P9" s="126"/>
      <c r="Q9" s="126"/>
      <c r="R9" s="127"/>
    </row>
    <row r="10" spans="1:18" ht="11.25" customHeight="1">
      <c r="A10" s="113" t="s">
        <v>51</v>
      </c>
      <c r="B10" s="114"/>
      <c r="C10" s="131">
        <v>304</v>
      </c>
      <c r="D10" s="131"/>
      <c r="E10" s="130">
        <v>9320</v>
      </c>
      <c r="F10" s="114"/>
      <c r="G10" s="131">
        <v>184</v>
      </c>
      <c r="H10" s="131"/>
      <c r="I10" s="163">
        <v>6950</v>
      </c>
      <c r="L10" s="126"/>
      <c r="M10" s="126"/>
      <c r="N10" s="126"/>
      <c r="O10" s="126"/>
      <c r="P10" s="126"/>
      <c r="Q10" s="126"/>
      <c r="R10" s="127"/>
    </row>
    <row r="11" spans="1:18" ht="11.25" customHeight="1">
      <c r="A11" s="113" t="s">
        <v>52</v>
      </c>
      <c r="B11" s="114"/>
      <c r="C11" s="106" t="s">
        <v>69</v>
      </c>
      <c r="D11" s="131"/>
      <c r="E11" s="131">
        <v>4</v>
      </c>
      <c r="F11" s="114"/>
      <c r="G11" s="156" t="s">
        <v>20</v>
      </c>
      <c r="H11" s="53"/>
      <c r="I11" s="157" t="s">
        <v>20</v>
      </c>
      <c r="L11" s="126"/>
      <c r="M11" s="126"/>
      <c r="N11" s="127"/>
      <c r="O11" s="126"/>
      <c r="P11" s="126"/>
      <c r="Q11" s="126"/>
      <c r="R11" s="123"/>
    </row>
    <row r="12" spans="1:18" ht="11.25" customHeight="1">
      <c r="A12" s="113" t="s">
        <v>212</v>
      </c>
      <c r="B12" s="114"/>
      <c r="C12" s="131">
        <v>15</v>
      </c>
      <c r="D12" s="131"/>
      <c r="E12" s="131">
        <v>535</v>
      </c>
      <c r="F12" s="114"/>
      <c r="G12" s="156" t="s">
        <v>20</v>
      </c>
      <c r="H12" s="53"/>
      <c r="I12" s="157" t="s">
        <v>20</v>
      </c>
      <c r="L12" s="126"/>
      <c r="M12" s="126"/>
      <c r="N12" s="126"/>
      <c r="O12" s="133"/>
      <c r="P12" s="126"/>
      <c r="Q12" s="126"/>
      <c r="R12" s="126"/>
    </row>
    <row r="13" spans="1:18" ht="11.25" customHeight="1">
      <c r="A13" s="113" t="s">
        <v>59</v>
      </c>
      <c r="B13" s="115"/>
      <c r="C13" s="131">
        <v>15</v>
      </c>
      <c r="D13" s="131"/>
      <c r="E13" s="131">
        <v>419</v>
      </c>
      <c r="F13" s="114"/>
      <c r="G13" s="156" t="s">
        <v>20</v>
      </c>
      <c r="H13" s="53"/>
      <c r="I13" s="157" t="s">
        <v>20</v>
      </c>
      <c r="L13" s="126"/>
      <c r="M13" s="126"/>
      <c r="N13" s="126"/>
      <c r="O13" s="126"/>
      <c r="P13" s="126"/>
      <c r="Q13" s="126"/>
      <c r="R13" s="126"/>
    </row>
    <row r="14" spans="1:18" ht="11.25" customHeight="1">
      <c r="A14" s="113" t="s">
        <v>66</v>
      </c>
      <c r="B14" s="115"/>
      <c r="C14" s="131">
        <v>19</v>
      </c>
      <c r="D14" s="131"/>
      <c r="E14" s="131">
        <v>634</v>
      </c>
      <c r="F14" s="114"/>
      <c r="G14" s="131">
        <v>22</v>
      </c>
      <c r="H14" s="131"/>
      <c r="I14" s="158">
        <v>1020</v>
      </c>
      <c r="L14" s="126"/>
      <c r="M14" s="126"/>
      <c r="N14" s="126"/>
      <c r="O14" s="126"/>
      <c r="P14" s="126"/>
      <c r="Q14" s="126"/>
      <c r="R14" s="126"/>
    </row>
    <row r="15" spans="1:18" ht="11.25" customHeight="1">
      <c r="A15" s="116" t="s">
        <v>22</v>
      </c>
      <c r="B15" s="117"/>
      <c r="C15" s="118">
        <v>357</v>
      </c>
      <c r="D15" s="118"/>
      <c r="E15" s="118">
        <v>11000</v>
      </c>
      <c r="F15" s="135"/>
      <c r="G15" s="118">
        <v>206</v>
      </c>
      <c r="H15" s="118"/>
      <c r="I15" s="118">
        <v>7980</v>
      </c>
      <c r="L15" s="126"/>
      <c r="M15" s="126"/>
      <c r="N15" s="126"/>
      <c r="O15" s="126"/>
      <c r="P15" s="126"/>
      <c r="Q15" s="126"/>
      <c r="R15" s="126"/>
    </row>
    <row r="16" spans="1:9" ht="11.25" customHeight="1">
      <c r="A16" s="304" t="s">
        <v>67</v>
      </c>
      <c r="B16" s="298"/>
      <c r="C16" s="298"/>
      <c r="D16" s="298"/>
      <c r="E16" s="298"/>
      <c r="F16" s="298"/>
      <c r="G16" s="298"/>
      <c r="H16" s="298"/>
      <c r="I16" s="298"/>
    </row>
    <row r="17" spans="1:18" ht="11.25" customHeight="1">
      <c r="A17" s="307" t="s">
        <v>154</v>
      </c>
      <c r="B17" s="307"/>
      <c r="C17" s="307"/>
      <c r="D17" s="307"/>
      <c r="E17" s="307"/>
      <c r="F17" s="307"/>
      <c r="G17" s="307"/>
      <c r="H17" s="307"/>
      <c r="I17" s="307"/>
      <c r="L17" s="126"/>
      <c r="M17" s="133"/>
      <c r="N17" s="126"/>
      <c r="O17" s="133"/>
      <c r="P17" s="126"/>
      <c r="Q17" s="133"/>
      <c r="R17" s="126"/>
    </row>
    <row r="18" spans="1:18" ht="11.25" customHeight="1">
      <c r="A18" s="280" t="s">
        <v>176</v>
      </c>
      <c r="B18" s="280"/>
      <c r="C18" s="280"/>
      <c r="D18" s="280"/>
      <c r="E18" s="280"/>
      <c r="F18" s="280"/>
      <c r="G18" s="280"/>
      <c r="H18" s="280"/>
      <c r="I18" s="280"/>
      <c r="L18" s="126"/>
      <c r="M18" s="126"/>
      <c r="N18" s="123"/>
      <c r="O18" s="126"/>
      <c r="P18" s="126"/>
      <c r="Q18" s="126"/>
      <c r="R18" s="123"/>
    </row>
    <row r="19" spans="1:9" ht="11.25" customHeight="1">
      <c r="A19" s="35"/>
      <c r="B19" s="40"/>
      <c r="C19" s="40"/>
      <c r="D19" s="40"/>
      <c r="E19" s="40"/>
      <c r="F19" s="40"/>
      <c r="G19" s="40"/>
      <c r="H19" s="40"/>
      <c r="I19" s="40"/>
    </row>
    <row r="20" spans="1:9" ht="11.25" customHeight="1">
      <c r="A20" s="281" t="s">
        <v>139</v>
      </c>
      <c r="B20" s="281"/>
      <c r="C20" s="281"/>
      <c r="D20" s="281"/>
      <c r="E20" s="281"/>
      <c r="F20" s="281"/>
      <c r="G20" s="281"/>
      <c r="H20" s="281"/>
      <c r="I20" s="281"/>
    </row>
  </sheetData>
  <sheetProtection/>
  <mergeCells count="9">
    <mergeCell ref="A20:I20"/>
    <mergeCell ref="A17:I17"/>
    <mergeCell ref="A1:I1"/>
    <mergeCell ref="A2:I2"/>
    <mergeCell ref="A3:I3"/>
    <mergeCell ref="C5:E5"/>
    <mergeCell ref="G5:I5"/>
    <mergeCell ref="A16:I16"/>
    <mergeCell ref="A18:I18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30.8515625" style="0" customWidth="1"/>
    <col min="2" max="2" width="1.8515625" style="0" customWidth="1"/>
    <col min="3" max="3" width="14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2.8515625" style="0" customWidth="1"/>
  </cols>
  <sheetData>
    <row r="1" spans="1:9" ht="11.25" customHeight="1">
      <c r="A1" s="279" t="s">
        <v>102</v>
      </c>
      <c r="B1" s="279"/>
      <c r="C1" s="279"/>
      <c r="D1" s="279"/>
      <c r="E1" s="279"/>
      <c r="F1" s="279"/>
      <c r="G1" s="279"/>
      <c r="H1" s="279"/>
      <c r="I1" s="279"/>
    </row>
    <row r="2" spans="1:9" ht="11.25" customHeight="1">
      <c r="A2" s="279" t="s">
        <v>231</v>
      </c>
      <c r="B2" s="279"/>
      <c r="C2" s="279"/>
      <c r="D2" s="279"/>
      <c r="E2" s="279"/>
      <c r="F2" s="279"/>
      <c r="G2" s="279"/>
      <c r="H2" s="279"/>
      <c r="I2" s="279"/>
    </row>
    <row r="3" spans="1:9" ht="11.25" customHeight="1">
      <c r="A3" s="279" t="s">
        <v>188</v>
      </c>
      <c r="B3" s="279"/>
      <c r="C3" s="279"/>
      <c r="D3" s="279"/>
      <c r="E3" s="279"/>
      <c r="F3" s="279"/>
      <c r="G3" s="279"/>
      <c r="H3" s="279"/>
      <c r="I3" s="279"/>
    </row>
    <row r="4" spans="1:9" ht="11.2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1.25" customHeight="1">
      <c r="A5" s="83"/>
      <c r="B5" s="83"/>
      <c r="C5" s="296">
        <v>2010</v>
      </c>
      <c r="D5" s="296"/>
      <c r="E5" s="296"/>
      <c r="F5" s="166"/>
      <c r="G5" s="296">
        <v>2011</v>
      </c>
      <c r="H5" s="296"/>
      <c r="I5" s="296"/>
    </row>
    <row r="6" spans="1:9" ht="11.25" customHeight="1">
      <c r="A6" s="77"/>
      <c r="B6" s="77"/>
      <c r="C6" s="72" t="s">
        <v>109</v>
      </c>
      <c r="D6" s="77"/>
      <c r="E6" s="77"/>
      <c r="F6" s="1"/>
      <c r="G6" s="72" t="s">
        <v>109</v>
      </c>
      <c r="H6" s="77"/>
      <c r="I6" s="77"/>
    </row>
    <row r="7" spans="1:9" ht="11.25" customHeight="1">
      <c r="A7" s="77"/>
      <c r="B7" s="77"/>
      <c r="C7" s="72" t="s">
        <v>114</v>
      </c>
      <c r="D7" s="77"/>
      <c r="E7" s="72" t="s">
        <v>44</v>
      </c>
      <c r="F7" s="1"/>
      <c r="G7" s="72" t="s">
        <v>114</v>
      </c>
      <c r="H7" s="77"/>
      <c r="I7" s="72" t="s">
        <v>44</v>
      </c>
    </row>
    <row r="8" spans="1:9" ht="11.25" customHeight="1">
      <c r="A8" s="76" t="s">
        <v>103</v>
      </c>
      <c r="B8" s="60"/>
      <c r="C8" s="76" t="s">
        <v>46</v>
      </c>
      <c r="D8" s="60"/>
      <c r="E8" s="76" t="s">
        <v>47</v>
      </c>
      <c r="F8" s="1"/>
      <c r="G8" s="76" t="s">
        <v>46</v>
      </c>
      <c r="H8" s="60"/>
      <c r="I8" s="76" t="s">
        <v>47</v>
      </c>
    </row>
    <row r="9" spans="1:9" ht="12" customHeight="1">
      <c r="A9" s="198" t="s">
        <v>230</v>
      </c>
      <c r="B9" s="179"/>
      <c r="C9" s="179"/>
      <c r="D9" s="179"/>
      <c r="E9" s="179"/>
      <c r="F9" s="179"/>
      <c r="G9" s="179"/>
      <c r="H9" s="179"/>
      <c r="I9" s="179"/>
    </row>
    <row r="10" spans="1:9" ht="11.25" customHeight="1">
      <c r="A10" s="89" t="s">
        <v>84</v>
      </c>
      <c r="B10" s="61"/>
      <c r="C10" s="65">
        <v>2</v>
      </c>
      <c r="D10" s="65"/>
      <c r="E10" s="178">
        <v>66</v>
      </c>
      <c r="F10" s="140"/>
      <c r="G10" s="204">
        <v>1</v>
      </c>
      <c r="H10" s="204"/>
      <c r="I10" s="206">
        <v>112</v>
      </c>
    </row>
    <row r="11" spans="1:9" ht="11.25" customHeight="1">
      <c r="A11" s="89" t="s">
        <v>50</v>
      </c>
      <c r="B11" s="77"/>
      <c r="C11" s="47">
        <v>63</v>
      </c>
      <c r="D11" s="47"/>
      <c r="E11" s="47">
        <v>2310</v>
      </c>
      <c r="F11" s="1"/>
      <c r="G11" s="195">
        <v>182</v>
      </c>
      <c r="H11" s="195"/>
      <c r="I11" s="147">
        <v>8950</v>
      </c>
    </row>
    <row r="12" spans="1:9" ht="11.25" customHeight="1">
      <c r="A12" s="89" t="s">
        <v>51</v>
      </c>
      <c r="B12" s="77"/>
      <c r="C12" s="47">
        <v>249</v>
      </c>
      <c r="D12" s="47"/>
      <c r="E12" s="47">
        <v>8390</v>
      </c>
      <c r="F12" s="1"/>
      <c r="G12" s="195">
        <v>292</v>
      </c>
      <c r="H12" s="195"/>
      <c r="I12" s="147">
        <v>15700</v>
      </c>
    </row>
    <row r="13" spans="1:9" ht="11.25" customHeight="1">
      <c r="A13" s="89" t="s">
        <v>53</v>
      </c>
      <c r="B13" s="77"/>
      <c r="C13" s="47">
        <v>214</v>
      </c>
      <c r="D13" s="47"/>
      <c r="E13" s="47">
        <v>8500</v>
      </c>
      <c r="F13" s="1"/>
      <c r="G13" s="195">
        <v>203</v>
      </c>
      <c r="H13" s="195"/>
      <c r="I13" s="147">
        <v>11000</v>
      </c>
    </row>
    <row r="14" spans="1:9" ht="11.25" customHeight="1">
      <c r="A14" s="89" t="s">
        <v>76</v>
      </c>
      <c r="B14" s="77"/>
      <c r="C14" s="85" t="s">
        <v>20</v>
      </c>
      <c r="D14" s="47"/>
      <c r="E14" s="85" t="s">
        <v>20</v>
      </c>
      <c r="F14" s="1"/>
      <c r="G14" s="147">
        <v>13</v>
      </c>
      <c r="H14" s="147"/>
      <c r="I14" s="147">
        <v>746</v>
      </c>
    </row>
    <row r="15" spans="1:9" ht="11.25" customHeight="1">
      <c r="A15" s="89" t="s">
        <v>77</v>
      </c>
      <c r="B15" s="77"/>
      <c r="C15" s="47">
        <v>391</v>
      </c>
      <c r="D15" s="47"/>
      <c r="E15" s="47">
        <v>13700</v>
      </c>
      <c r="F15" s="1"/>
      <c r="G15" s="147">
        <v>235</v>
      </c>
      <c r="H15" s="147"/>
      <c r="I15" s="147">
        <v>14300</v>
      </c>
    </row>
    <row r="16" spans="1:9" ht="11.25" customHeight="1">
      <c r="A16" s="89" t="s">
        <v>57</v>
      </c>
      <c r="B16" s="77"/>
      <c r="C16" s="47">
        <v>49</v>
      </c>
      <c r="D16" s="47"/>
      <c r="E16" s="47">
        <v>3370</v>
      </c>
      <c r="F16" s="1"/>
      <c r="G16" s="147">
        <v>92</v>
      </c>
      <c r="H16" s="147"/>
      <c r="I16" s="147">
        <v>5910</v>
      </c>
    </row>
    <row r="17" spans="1:9" ht="11.25" customHeight="1">
      <c r="A17" s="89" t="s">
        <v>78</v>
      </c>
      <c r="B17" s="77"/>
      <c r="C17" s="47">
        <v>374</v>
      </c>
      <c r="D17" s="47"/>
      <c r="E17" s="47">
        <v>13500</v>
      </c>
      <c r="F17" s="1"/>
      <c r="G17" s="147">
        <v>311</v>
      </c>
      <c r="H17" s="147"/>
      <c r="I17" s="147">
        <v>19100</v>
      </c>
    </row>
    <row r="18" spans="1:9" ht="11.25" customHeight="1">
      <c r="A18" s="199" t="s">
        <v>58</v>
      </c>
      <c r="B18" s="77"/>
      <c r="C18" s="85" t="s">
        <v>20</v>
      </c>
      <c r="D18" s="47"/>
      <c r="E18" s="85" t="s">
        <v>20</v>
      </c>
      <c r="F18" s="1"/>
      <c r="G18" s="147">
        <v>7</v>
      </c>
      <c r="H18" s="147"/>
      <c r="I18" s="147">
        <v>162</v>
      </c>
    </row>
    <row r="19" spans="1:9" ht="11.25" customHeight="1">
      <c r="A19" s="89" t="s">
        <v>60</v>
      </c>
      <c r="B19" s="77"/>
      <c r="C19" s="121" t="s">
        <v>48</v>
      </c>
      <c r="D19" s="47"/>
      <c r="E19" s="85">
        <v>2</v>
      </c>
      <c r="F19" s="1"/>
      <c r="G19" s="147">
        <v>15</v>
      </c>
      <c r="H19" s="147"/>
      <c r="I19" s="147">
        <v>1050</v>
      </c>
    </row>
    <row r="20" spans="1:9" ht="11.25" customHeight="1">
      <c r="A20" s="132" t="s">
        <v>65</v>
      </c>
      <c r="B20" s="1"/>
      <c r="C20" s="121" t="s">
        <v>48</v>
      </c>
      <c r="D20" s="1"/>
      <c r="E20" s="159">
        <v>11</v>
      </c>
      <c r="F20" s="1"/>
      <c r="G20" s="200">
        <v>3</v>
      </c>
      <c r="H20" s="158"/>
      <c r="I20" s="200">
        <v>166</v>
      </c>
    </row>
    <row r="21" spans="1:9" ht="11.25" customHeight="1">
      <c r="A21" s="132" t="s">
        <v>66</v>
      </c>
      <c r="B21" s="1"/>
      <c r="C21" s="85" t="s">
        <v>20</v>
      </c>
      <c r="D21" s="47"/>
      <c r="E21" s="85" t="s">
        <v>20</v>
      </c>
      <c r="F21" s="1"/>
      <c r="G21" s="200">
        <v>20</v>
      </c>
      <c r="H21" s="158"/>
      <c r="I21" s="200">
        <v>1020</v>
      </c>
    </row>
    <row r="22" spans="1:9" ht="11.25" customHeight="1">
      <c r="A22" s="132" t="s">
        <v>83</v>
      </c>
      <c r="B22" s="1"/>
      <c r="C22" s="159">
        <v>2</v>
      </c>
      <c r="D22" s="17" t="s">
        <v>225</v>
      </c>
      <c r="E22" s="159">
        <v>170</v>
      </c>
      <c r="F22" s="17" t="s">
        <v>225</v>
      </c>
      <c r="G22" s="121" t="s">
        <v>48</v>
      </c>
      <c r="H22" s="158"/>
      <c r="I22" s="200">
        <v>44</v>
      </c>
    </row>
    <row r="23" spans="1:9" ht="11.25" customHeight="1">
      <c r="A23" s="90" t="s">
        <v>22</v>
      </c>
      <c r="B23" s="77"/>
      <c r="C23" s="107">
        <v>1340</v>
      </c>
      <c r="D23" s="108"/>
      <c r="E23" s="107">
        <v>50000</v>
      </c>
      <c r="F23" s="107"/>
      <c r="G23" s="205">
        <v>1370</v>
      </c>
      <c r="H23" s="205"/>
      <c r="I23" s="205">
        <v>78200</v>
      </c>
    </row>
    <row r="24" spans="1:9" ht="11.25" customHeight="1">
      <c r="A24" s="141" t="s">
        <v>104</v>
      </c>
      <c r="B24" s="2"/>
      <c r="C24" s="6"/>
      <c r="D24" s="6"/>
      <c r="E24" s="6"/>
      <c r="F24" s="1"/>
      <c r="G24" s="6"/>
      <c r="H24" s="6"/>
      <c r="I24" s="6"/>
    </row>
    <row r="25" spans="1:9" ht="11.25" customHeight="1">
      <c r="A25" s="3" t="s">
        <v>84</v>
      </c>
      <c r="B25" s="2"/>
      <c r="C25" s="207">
        <v>14</v>
      </c>
      <c r="D25" s="207"/>
      <c r="E25" s="207">
        <v>483</v>
      </c>
      <c r="F25" s="1"/>
      <c r="G25" s="207">
        <v>48</v>
      </c>
      <c r="H25" s="207"/>
      <c r="I25" s="207">
        <v>3030</v>
      </c>
    </row>
    <row r="26" spans="1:9" ht="11.25" customHeight="1">
      <c r="A26" s="3" t="s">
        <v>72</v>
      </c>
      <c r="B26" s="2"/>
      <c r="C26" s="207">
        <v>44</v>
      </c>
      <c r="D26" s="207"/>
      <c r="E26" s="207">
        <v>2010</v>
      </c>
      <c r="F26" s="1"/>
      <c r="G26" s="207">
        <v>32</v>
      </c>
      <c r="H26" s="207"/>
      <c r="I26" s="207">
        <v>1700</v>
      </c>
    </row>
    <row r="27" spans="1:9" ht="11.25" customHeight="1">
      <c r="A27" s="3" t="s">
        <v>50</v>
      </c>
      <c r="B27" s="2"/>
      <c r="C27" s="207">
        <v>115.5</v>
      </c>
      <c r="D27" s="207"/>
      <c r="E27" s="207">
        <v>5920</v>
      </c>
      <c r="F27" s="1"/>
      <c r="G27" s="207">
        <v>246</v>
      </c>
      <c r="H27" s="207"/>
      <c r="I27" s="207">
        <v>13500</v>
      </c>
    </row>
    <row r="28" spans="1:9" ht="11.25" customHeight="1">
      <c r="A28" s="3" t="s">
        <v>51</v>
      </c>
      <c r="B28" s="2"/>
      <c r="C28" s="207">
        <v>960.5</v>
      </c>
      <c r="D28" s="207"/>
      <c r="E28" s="207">
        <v>34100</v>
      </c>
      <c r="F28" s="1"/>
      <c r="G28" s="207">
        <v>654</v>
      </c>
      <c r="H28" s="207"/>
      <c r="I28" s="207">
        <v>40000</v>
      </c>
    </row>
    <row r="29" spans="1:9" ht="11.25" customHeight="1">
      <c r="A29" s="3" t="s">
        <v>75</v>
      </c>
      <c r="B29" s="2"/>
      <c r="C29" s="207">
        <v>49</v>
      </c>
      <c r="D29" s="207"/>
      <c r="E29" s="207">
        <v>2540</v>
      </c>
      <c r="F29" s="1"/>
      <c r="G29" s="207">
        <v>51</v>
      </c>
      <c r="H29" s="207"/>
      <c r="I29" s="207">
        <v>4890</v>
      </c>
    </row>
    <row r="30" spans="1:9" ht="11.25" customHeight="1">
      <c r="A30" s="3" t="s">
        <v>207</v>
      </c>
      <c r="B30" s="2"/>
      <c r="C30" s="208" t="s">
        <v>20</v>
      </c>
      <c r="D30" s="207"/>
      <c r="E30" s="208" t="s">
        <v>20</v>
      </c>
      <c r="F30" s="1"/>
      <c r="G30" s="207">
        <v>4</v>
      </c>
      <c r="H30" s="207"/>
      <c r="I30" s="207">
        <v>214</v>
      </c>
    </row>
    <row r="31" spans="1:9" ht="11.25" customHeight="1">
      <c r="A31" s="3" t="s">
        <v>52</v>
      </c>
      <c r="B31" s="2"/>
      <c r="C31" s="207">
        <v>5</v>
      </c>
      <c r="D31" s="207"/>
      <c r="E31" s="207">
        <v>353</v>
      </c>
      <c r="F31" s="1"/>
      <c r="G31" s="207">
        <v>8</v>
      </c>
      <c r="H31" s="207"/>
      <c r="I31" s="207">
        <v>563</v>
      </c>
    </row>
    <row r="32" spans="1:9" ht="11.25" customHeight="1">
      <c r="A32" s="3" t="s">
        <v>53</v>
      </c>
      <c r="B32" s="2"/>
      <c r="C32" s="207">
        <v>126.5</v>
      </c>
      <c r="D32" s="207"/>
      <c r="E32" s="207">
        <v>8040</v>
      </c>
      <c r="F32" s="1"/>
      <c r="G32" s="207">
        <v>166</v>
      </c>
      <c r="H32" s="207"/>
      <c r="I32" s="207">
        <v>15400</v>
      </c>
    </row>
    <row r="33" spans="1:9" ht="11.25" customHeight="1">
      <c r="A33" s="3" t="s">
        <v>76</v>
      </c>
      <c r="B33" s="2"/>
      <c r="C33" s="207">
        <v>16</v>
      </c>
      <c r="D33" s="207"/>
      <c r="E33" s="207">
        <v>595</v>
      </c>
      <c r="F33" s="1"/>
      <c r="G33" s="207">
        <v>8</v>
      </c>
      <c r="H33" s="207"/>
      <c r="I33" s="207">
        <v>587</v>
      </c>
    </row>
    <row r="34" spans="1:9" ht="11.25" customHeight="1">
      <c r="A34" s="3" t="s">
        <v>54</v>
      </c>
      <c r="B34" s="2"/>
      <c r="C34" s="207">
        <v>3</v>
      </c>
      <c r="D34" s="207"/>
      <c r="E34" s="207">
        <v>148</v>
      </c>
      <c r="F34" s="1"/>
      <c r="G34" s="207">
        <v>7</v>
      </c>
      <c r="H34" s="207"/>
      <c r="I34" s="207">
        <v>508</v>
      </c>
    </row>
    <row r="35" spans="1:9" ht="11.25" customHeight="1">
      <c r="A35" s="3" t="s">
        <v>77</v>
      </c>
      <c r="B35" s="2"/>
      <c r="C35" s="207">
        <v>155.5</v>
      </c>
      <c r="D35" s="207"/>
      <c r="E35" s="207">
        <v>5600</v>
      </c>
      <c r="F35" s="1"/>
      <c r="G35" s="207">
        <v>75</v>
      </c>
      <c r="H35" s="207"/>
      <c r="I35" s="207">
        <v>4320</v>
      </c>
    </row>
    <row r="36" spans="1:9" ht="11.25" customHeight="1">
      <c r="A36" s="3" t="s">
        <v>57</v>
      </c>
      <c r="B36" s="2"/>
      <c r="C36" s="207">
        <v>1</v>
      </c>
      <c r="D36" s="207"/>
      <c r="E36" s="207">
        <v>132</v>
      </c>
      <c r="F36" s="1"/>
      <c r="G36" s="207">
        <v>31</v>
      </c>
      <c r="H36" s="207"/>
      <c r="I36" s="207">
        <v>1130</v>
      </c>
    </row>
    <row r="37" spans="1:9" ht="11.25" customHeight="1">
      <c r="A37" s="3" t="s">
        <v>78</v>
      </c>
      <c r="B37" s="2"/>
      <c r="C37" s="207">
        <v>17</v>
      </c>
      <c r="D37" s="207"/>
      <c r="E37" s="207">
        <v>707</v>
      </c>
      <c r="F37" s="1"/>
      <c r="G37" s="207">
        <v>18</v>
      </c>
      <c r="H37" s="207"/>
      <c r="I37" s="207">
        <v>1260</v>
      </c>
    </row>
    <row r="38" spans="1:9" ht="11.25" customHeight="1">
      <c r="A38" s="3" t="s">
        <v>212</v>
      </c>
      <c r="B38" s="2"/>
      <c r="C38" s="207">
        <v>5</v>
      </c>
      <c r="D38" s="207"/>
      <c r="E38" s="207">
        <v>226</v>
      </c>
      <c r="F38" s="1"/>
      <c r="G38" s="208" t="s">
        <v>20</v>
      </c>
      <c r="H38" s="207"/>
      <c r="I38" s="208" t="s">
        <v>20</v>
      </c>
    </row>
    <row r="39" spans="1:9" ht="11.25" customHeight="1">
      <c r="A39" s="3" t="s">
        <v>59</v>
      </c>
      <c r="B39" s="2"/>
      <c r="C39" s="208" t="s">
        <v>20</v>
      </c>
      <c r="D39" s="207"/>
      <c r="E39" s="208" t="s">
        <v>20</v>
      </c>
      <c r="F39" s="1"/>
      <c r="G39" s="208">
        <v>3</v>
      </c>
      <c r="H39" s="207"/>
      <c r="I39" s="208">
        <v>203</v>
      </c>
    </row>
    <row r="40" spans="1:9" ht="11.25" customHeight="1">
      <c r="A40" s="3" t="s">
        <v>60</v>
      </c>
      <c r="B40" s="2"/>
      <c r="C40" s="207">
        <v>5</v>
      </c>
      <c r="D40" s="207"/>
      <c r="E40" s="207">
        <v>77</v>
      </c>
      <c r="F40" s="1"/>
      <c r="G40" s="208" t="s">
        <v>20</v>
      </c>
      <c r="H40" s="207"/>
      <c r="I40" s="208" t="s">
        <v>20</v>
      </c>
    </row>
    <row r="41" spans="1:9" ht="11.25" customHeight="1">
      <c r="A41" s="3" t="s">
        <v>62</v>
      </c>
      <c r="B41" s="2"/>
      <c r="C41" s="207">
        <v>42</v>
      </c>
      <c r="D41" s="207"/>
      <c r="E41" s="207">
        <v>1360</v>
      </c>
      <c r="F41" s="1"/>
      <c r="G41" s="207">
        <v>1</v>
      </c>
      <c r="H41" s="207"/>
      <c r="I41" s="207">
        <v>51</v>
      </c>
    </row>
    <row r="42" spans="1:9" ht="11.25" customHeight="1">
      <c r="A42" s="3" t="s">
        <v>66</v>
      </c>
      <c r="B42" s="2"/>
      <c r="C42" s="207">
        <v>47</v>
      </c>
      <c r="D42" s="207"/>
      <c r="E42" s="207">
        <v>2120</v>
      </c>
      <c r="F42" s="1"/>
      <c r="G42" s="207">
        <v>333</v>
      </c>
      <c r="H42" s="207"/>
      <c r="I42" s="207">
        <v>22200</v>
      </c>
    </row>
    <row r="43" spans="1:9" ht="11.25" customHeight="1">
      <c r="A43" s="3" t="s">
        <v>83</v>
      </c>
      <c r="B43" s="2"/>
      <c r="C43" s="215" t="s">
        <v>48</v>
      </c>
      <c r="D43" s="213" t="s">
        <v>225</v>
      </c>
      <c r="E43" s="207">
        <v>130</v>
      </c>
      <c r="F43" s="17" t="s">
        <v>225</v>
      </c>
      <c r="G43" s="208">
        <v>1</v>
      </c>
      <c r="H43" s="207"/>
      <c r="I43" s="207">
        <v>82</v>
      </c>
    </row>
    <row r="44" spans="1:9" ht="11.25" customHeight="1">
      <c r="A44" s="4" t="s">
        <v>22</v>
      </c>
      <c r="B44" s="2"/>
      <c r="C44" s="203">
        <v>1610</v>
      </c>
      <c r="D44" s="203"/>
      <c r="E44" s="203">
        <v>64500</v>
      </c>
      <c r="F44" s="137"/>
      <c r="G44" s="203">
        <v>1690</v>
      </c>
      <c r="H44" s="203"/>
      <c r="I44" s="203">
        <v>110000</v>
      </c>
    </row>
    <row r="45" spans="1:9" ht="12" customHeight="1">
      <c r="A45" s="197" t="s">
        <v>191</v>
      </c>
      <c r="B45" s="2"/>
      <c r="C45" s="6"/>
      <c r="D45" s="6"/>
      <c r="E45" s="6"/>
      <c r="F45" s="1"/>
      <c r="G45" s="6"/>
      <c r="H45" s="6"/>
      <c r="I45" s="6"/>
    </row>
    <row r="46" spans="1:9" ht="11.25" customHeight="1">
      <c r="A46" s="3" t="s">
        <v>49</v>
      </c>
      <c r="B46" s="2"/>
      <c r="C46" s="6">
        <v>3</v>
      </c>
      <c r="D46" s="6"/>
      <c r="E46" s="6">
        <v>48</v>
      </c>
      <c r="F46" s="1"/>
      <c r="G46" s="10" t="s">
        <v>20</v>
      </c>
      <c r="H46" s="6"/>
      <c r="I46" s="10" t="s">
        <v>20</v>
      </c>
    </row>
    <row r="47" spans="1:9" ht="11.25" customHeight="1">
      <c r="A47" s="3" t="s">
        <v>84</v>
      </c>
      <c r="B47" s="2"/>
      <c r="C47" s="6">
        <v>1</v>
      </c>
      <c r="D47" s="6"/>
      <c r="E47" s="6">
        <v>67</v>
      </c>
      <c r="F47" s="1"/>
      <c r="G47" s="10">
        <v>3</v>
      </c>
      <c r="H47" s="6"/>
      <c r="I47" s="10">
        <v>75</v>
      </c>
    </row>
    <row r="48" spans="1:9" ht="11.25" customHeight="1">
      <c r="A48" s="3" t="s">
        <v>51</v>
      </c>
      <c r="B48" s="2"/>
      <c r="C48" s="6">
        <v>310</v>
      </c>
      <c r="D48" s="6"/>
      <c r="E48" s="6">
        <v>9170</v>
      </c>
      <c r="F48" s="1"/>
      <c r="G48" s="6">
        <v>296</v>
      </c>
      <c r="H48" s="6"/>
      <c r="I48" s="6">
        <v>14500</v>
      </c>
    </row>
    <row r="49" spans="1:9" ht="11.25" customHeight="1">
      <c r="A49" s="3" t="s">
        <v>53</v>
      </c>
      <c r="B49" s="2"/>
      <c r="C49" s="10">
        <v>2</v>
      </c>
      <c r="D49" s="6"/>
      <c r="E49" s="6">
        <v>210</v>
      </c>
      <c r="F49" s="1"/>
      <c r="G49" s="10">
        <v>2</v>
      </c>
      <c r="H49" s="6"/>
      <c r="I49" s="6">
        <v>301</v>
      </c>
    </row>
    <row r="50" spans="1:9" ht="11.25" customHeight="1">
      <c r="A50" s="3" t="s">
        <v>60</v>
      </c>
      <c r="B50" s="2"/>
      <c r="C50" s="6">
        <v>17</v>
      </c>
      <c r="D50" s="6"/>
      <c r="E50" s="6">
        <v>723.5</v>
      </c>
      <c r="F50" s="1"/>
      <c r="G50" s="6">
        <v>4</v>
      </c>
      <c r="H50" s="6"/>
      <c r="I50" s="6">
        <v>263</v>
      </c>
    </row>
    <row r="51" spans="1:9" ht="11.25" customHeight="1">
      <c r="A51" s="3" t="s">
        <v>62</v>
      </c>
      <c r="B51" s="2"/>
      <c r="C51" s="10" t="s">
        <v>20</v>
      </c>
      <c r="D51" s="6"/>
      <c r="E51" s="10" t="s">
        <v>20</v>
      </c>
      <c r="F51" s="1"/>
      <c r="G51" s="6">
        <v>5</v>
      </c>
      <c r="H51" s="6"/>
      <c r="I51" s="6">
        <v>280</v>
      </c>
    </row>
    <row r="52" spans="1:9" ht="11.25" customHeight="1">
      <c r="A52" s="3" t="s">
        <v>65</v>
      </c>
      <c r="B52" s="2"/>
      <c r="C52" s="10">
        <v>1</v>
      </c>
      <c r="D52" s="6"/>
      <c r="E52" s="10">
        <v>48</v>
      </c>
      <c r="F52" s="1"/>
      <c r="G52" s="6">
        <v>5</v>
      </c>
      <c r="H52" s="6"/>
      <c r="I52" s="6">
        <v>359</v>
      </c>
    </row>
    <row r="53" spans="1:9" ht="11.25" customHeight="1">
      <c r="A53" s="3" t="s">
        <v>66</v>
      </c>
      <c r="B53" s="2"/>
      <c r="C53" s="10" t="s">
        <v>20</v>
      </c>
      <c r="D53" s="6"/>
      <c r="E53" s="10" t="s">
        <v>20</v>
      </c>
      <c r="F53" s="1"/>
      <c r="G53" s="6">
        <v>18</v>
      </c>
      <c r="H53" s="6"/>
      <c r="I53" s="6">
        <v>619</v>
      </c>
    </row>
    <row r="54" spans="1:9" ht="11.25" customHeight="1">
      <c r="A54" s="3" t="s">
        <v>83</v>
      </c>
      <c r="B54" s="2"/>
      <c r="C54" s="10">
        <v>2</v>
      </c>
      <c r="D54" s="17" t="s">
        <v>225</v>
      </c>
      <c r="E54" s="6">
        <v>119</v>
      </c>
      <c r="F54" s="17" t="s">
        <v>225</v>
      </c>
      <c r="G54" s="47">
        <v>1</v>
      </c>
      <c r="H54" s="6"/>
      <c r="I54" s="6">
        <v>65</v>
      </c>
    </row>
    <row r="55" spans="1:9" ht="11.25" customHeight="1">
      <c r="A55" s="4" t="s">
        <v>22</v>
      </c>
      <c r="B55" s="2"/>
      <c r="C55" s="18">
        <v>335</v>
      </c>
      <c r="D55" s="19"/>
      <c r="E55" s="18">
        <v>10400</v>
      </c>
      <c r="F55" s="137"/>
      <c r="G55" s="18">
        <v>334</v>
      </c>
      <c r="H55" s="18"/>
      <c r="I55" s="18">
        <v>16500</v>
      </c>
    </row>
    <row r="56" spans="1:9" ht="11.25" customHeight="1">
      <c r="A56" s="141" t="s">
        <v>105</v>
      </c>
      <c r="B56" s="2"/>
      <c r="C56" s="6"/>
      <c r="D56" s="6"/>
      <c r="E56" s="6"/>
      <c r="F56" s="1"/>
      <c r="G56" s="6"/>
      <c r="H56" s="6"/>
      <c r="I56" s="6"/>
    </row>
    <row r="57" spans="1:9" ht="11.25" customHeight="1">
      <c r="A57" s="3" t="s">
        <v>84</v>
      </c>
      <c r="B57" s="2"/>
      <c r="C57" s="207">
        <v>120</v>
      </c>
      <c r="D57" s="207"/>
      <c r="E57" s="207">
        <v>860</v>
      </c>
      <c r="F57" s="1"/>
      <c r="G57" s="207">
        <v>103</v>
      </c>
      <c r="H57" s="6"/>
      <c r="I57" s="207">
        <v>2590</v>
      </c>
    </row>
    <row r="58" spans="1:9" ht="11.25" customHeight="1">
      <c r="A58" s="3" t="s">
        <v>50</v>
      </c>
      <c r="B58" s="2"/>
      <c r="C58" s="207">
        <v>20</v>
      </c>
      <c r="D58" s="207"/>
      <c r="E58" s="207">
        <v>485</v>
      </c>
      <c r="F58" s="1"/>
      <c r="G58" s="207">
        <v>30</v>
      </c>
      <c r="H58" s="6"/>
      <c r="I58" s="207">
        <v>708</v>
      </c>
    </row>
    <row r="59" spans="1:9" ht="11.25" customHeight="1">
      <c r="A59" s="3" t="s">
        <v>74</v>
      </c>
      <c r="B59" s="2"/>
      <c r="C59" s="207">
        <v>12</v>
      </c>
      <c r="D59" s="207"/>
      <c r="E59" s="207">
        <v>286</v>
      </c>
      <c r="F59" s="1"/>
      <c r="G59" s="207">
        <v>9</v>
      </c>
      <c r="H59" s="6"/>
      <c r="I59" s="207">
        <v>218</v>
      </c>
    </row>
    <row r="60" spans="1:9" ht="11.25" customHeight="1">
      <c r="A60" s="23" t="s">
        <v>51</v>
      </c>
      <c r="B60" s="2"/>
      <c r="C60" s="207">
        <v>141.5</v>
      </c>
      <c r="D60" s="207"/>
      <c r="E60" s="207">
        <v>4020</v>
      </c>
      <c r="F60" s="1"/>
      <c r="G60" s="207">
        <v>217</v>
      </c>
      <c r="H60" s="6"/>
      <c r="I60" s="207">
        <v>9440</v>
      </c>
    </row>
    <row r="61" spans="1:9" ht="11.25" customHeight="1">
      <c r="A61" s="3" t="s">
        <v>243</v>
      </c>
      <c r="B61" s="9"/>
      <c r="C61" s="210" t="s">
        <v>20</v>
      </c>
      <c r="D61" s="209"/>
      <c r="E61" s="210" t="s">
        <v>20</v>
      </c>
      <c r="F61" s="140"/>
      <c r="G61" s="209">
        <v>20</v>
      </c>
      <c r="H61" s="11"/>
      <c r="I61" s="209">
        <v>838</v>
      </c>
    </row>
    <row r="62" spans="1:9" ht="11.25" customHeight="1">
      <c r="A62" s="3" t="s">
        <v>75</v>
      </c>
      <c r="B62" s="9"/>
      <c r="C62" s="210">
        <v>29</v>
      </c>
      <c r="D62" s="209"/>
      <c r="E62" s="210">
        <v>629</v>
      </c>
      <c r="F62" s="140"/>
      <c r="G62" s="209">
        <v>14</v>
      </c>
      <c r="H62" s="11"/>
      <c r="I62" s="209">
        <v>541</v>
      </c>
    </row>
    <row r="63" spans="1:9" ht="11.25" customHeight="1">
      <c r="A63" s="23" t="s">
        <v>53</v>
      </c>
      <c r="B63" s="9"/>
      <c r="C63" s="209">
        <v>169.5</v>
      </c>
      <c r="D63" s="209"/>
      <c r="E63" s="209">
        <v>2930</v>
      </c>
      <c r="F63" s="140"/>
      <c r="G63" s="209">
        <v>123</v>
      </c>
      <c r="H63" s="11"/>
      <c r="I63" s="209">
        <v>2240</v>
      </c>
    </row>
    <row r="64" spans="1:9" ht="11.25" customHeight="1">
      <c r="A64" s="3" t="s">
        <v>76</v>
      </c>
      <c r="B64" s="9"/>
      <c r="C64" s="209">
        <v>37</v>
      </c>
      <c r="D64" s="209"/>
      <c r="E64" s="209">
        <v>1010</v>
      </c>
      <c r="F64" s="140"/>
      <c r="G64" s="209">
        <v>12</v>
      </c>
      <c r="H64" s="11"/>
      <c r="I64" s="209">
        <v>628</v>
      </c>
    </row>
    <row r="65" spans="1:9" ht="11.25" customHeight="1">
      <c r="A65" s="12" t="s">
        <v>54</v>
      </c>
      <c r="B65" s="2"/>
      <c r="C65" s="208">
        <v>47</v>
      </c>
      <c r="D65" s="207"/>
      <c r="E65" s="208">
        <v>974</v>
      </c>
      <c r="F65" s="1"/>
      <c r="G65" s="208">
        <v>156</v>
      </c>
      <c r="H65" s="6"/>
      <c r="I65" s="208">
        <v>5170</v>
      </c>
    </row>
    <row r="66" spans="1:9" ht="11.25" customHeight="1">
      <c r="A66" s="3" t="s">
        <v>77</v>
      </c>
      <c r="B66" s="5"/>
      <c r="C66" s="262" t="s">
        <v>20</v>
      </c>
      <c r="D66" s="258"/>
      <c r="E66" s="262" t="s">
        <v>20</v>
      </c>
      <c r="F66" s="139"/>
      <c r="G66" s="262">
        <v>12</v>
      </c>
      <c r="H66" s="259"/>
      <c r="I66" s="262">
        <v>402</v>
      </c>
    </row>
    <row r="67" spans="1:9" ht="11.25" customHeight="1">
      <c r="A67" s="1" t="s">
        <v>300</v>
      </c>
      <c r="B67" s="1"/>
      <c r="C67" s="1"/>
      <c r="D67" s="1"/>
      <c r="E67" s="1"/>
      <c r="F67" s="1"/>
      <c r="G67" s="1"/>
      <c r="H67" s="1"/>
      <c r="I67" s="1"/>
    </row>
    <row r="68" spans="1:9" ht="11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1.25" customHeight="1">
      <c r="A69" s="279" t="s">
        <v>301</v>
      </c>
      <c r="B69" s="279"/>
      <c r="C69" s="279"/>
      <c r="D69" s="279"/>
      <c r="E69" s="279"/>
      <c r="F69" s="279"/>
      <c r="G69" s="279"/>
      <c r="H69" s="279"/>
      <c r="I69" s="279"/>
    </row>
    <row r="70" spans="1:9" ht="11.25" customHeight="1">
      <c r="A70" s="279" t="s">
        <v>231</v>
      </c>
      <c r="B70" s="279"/>
      <c r="C70" s="279"/>
      <c r="D70" s="279"/>
      <c r="E70" s="279"/>
      <c r="F70" s="279"/>
      <c r="G70" s="279"/>
      <c r="H70" s="279"/>
      <c r="I70" s="279"/>
    </row>
    <row r="71" spans="1:9" ht="11.25" customHeight="1">
      <c r="A71" s="279" t="s">
        <v>188</v>
      </c>
      <c r="B71" s="279"/>
      <c r="C71" s="279"/>
      <c r="D71" s="279"/>
      <c r="E71" s="279"/>
      <c r="F71" s="279"/>
      <c r="G71" s="279"/>
      <c r="H71" s="279"/>
      <c r="I71" s="279"/>
    </row>
    <row r="72" spans="1:9" ht="11.25" customHeight="1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1.25" customHeight="1">
      <c r="A73" s="83"/>
      <c r="B73" s="83"/>
      <c r="C73" s="296">
        <v>2010</v>
      </c>
      <c r="D73" s="296"/>
      <c r="E73" s="296"/>
      <c r="F73" s="166"/>
      <c r="G73" s="296">
        <v>2011</v>
      </c>
      <c r="H73" s="296"/>
      <c r="I73" s="296"/>
    </row>
    <row r="74" spans="1:9" ht="11.25" customHeight="1">
      <c r="A74" s="77"/>
      <c r="B74" s="77"/>
      <c r="C74" s="72" t="s">
        <v>109</v>
      </c>
      <c r="D74" s="77"/>
      <c r="E74" s="77"/>
      <c r="F74" s="1"/>
      <c r="G74" s="72" t="s">
        <v>109</v>
      </c>
      <c r="H74" s="77"/>
      <c r="I74" s="77"/>
    </row>
    <row r="75" spans="1:9" ht="11.25" customHeight="1">
      <c r="A75" s="77"/>
      <c r="B75" s="77"/>
      <c r="C75" s="72" t="s">
        <v>114</v>
      </c>
      <c r="D75" s="77"/>
      <c r="E75" s="72" t="s">
        <v>44</v>
      </c>
      <c r="F75" s="1"/>
      <c r="G75" s="72" t="s">
        <v>114</v>
      </c>
      <c r="H75" s="77"/>
      <c r="I75" s="72" t="s">
        <v>44</v>
      </c>
    </row>
    <row r="76" spans="1:9" ht="11.25" customHeight="1">
      <c r="A76" s="76" t="s">
        <v>103</v>
      </c>
      <c r="B76" s="60"/>
      <c r="C76" s="76" t="s">
        <v>46</v>
      </c>
      <c r="D76" s="60"/>
      <c r="E76" s="76" t="s">
        <v>47</v>
      </c>
      <c r="F76" s="139"/>
      <c r="G76" s="76" t="s">
        <v>46</v>
      </c>
      <c r="H76" s="60"/>
      <c r="I76" s="76" t="s">
        <v>47</v>
      </c>
    </row>
    <row r="77" spans="1:9" ht="11.25" customHeight="1">
      <c r="A77" s="141" t="s">
        <v>304</v>
      </c>
      <c r="B77" s="61"/>
      <c r="C77" s="56"/>
      <c r="D77" s="61"/>
      <c r="E77" s="56"/>
      <c r="F77" s="140"/>
      <c r="G77" s="56"/>
      <c r="H77" s="61"/>
      <c r="I77" s="56"/>
    </row>
    <row r="78" spans="1:9" ht="11.25" customHeight="1">
      <c r="A78" s="3" t="s">
        <v>57</v>
      </c>
      <c r="B78" s="9"/>
      <c r="C78" s="209">
        <v>32</v>
      </c>
      <c r="D78" s="209"/>
      <c r="E78" s="267">
        <v>702</v>
      </c>
      <c r="F78" s="140"/>
      <c r="G78" s="209">
        <v>74</v>
      </c>
      <c r="H78" s="11"/>
      <c r="I78" s="267">
        <v>2060</v>
      </c>
    </row>
    <row r="79" spans="1:9" ht="11.25" customHeight="1">
      <c r="A79" s="3" t="s">
        <v>78</v>
      </c>
      <c r="B79" s="9"/>
      <c r="C79" s="209">
        <v>120</v>
      </c>
      <c r="D79" s="209"/>
      <c r="E79" s="209">
        <v>1510</v>
      </c>
      <c r="F79" s="140"/>
      <c r="G79" s="209">
        <v>163</v>
      </c>
      <c r="H79" s="11"/>
      <c r="I79" s="209">
        <v>3990</v>
      </c>
    </row>
    <row r="80" spans="1:9" ht="11.25" customHeight="1">
      <c r="A80" s="3" t="s">
        <v>212</v>
      </c>
      <c r="B80" s="2"/>
      <c r="C80" s="208">
        <v>318</v>
      </c>
      <c r="D80" s="207"/>
      <c r="E80" s="208">
        <v>4970</v>
      </c>
      <c r="F80" s="1"/>
      <c r="G80" s="208">
        <v>46</v>
      </c>
      <c r="H80" s="6"/>
      <c r="I80" s="208">
        <v>627</v>
      </c>
    </row>
    <row r="81" spans="1:9" ht="11.25" customHeight="1">
      <c r="A81" s="3" t="s">
        <v>58</v>
      </c>
      <c r="B81" s="9"/>
      <c r="C81" s="209">
        <v>134</v>
      </c>
      <c r="D81" s="209"/>
      <c r="E81" s="209">
        <v>1480</v>
      </c>
      <c r="F81" s="120"/>
      <c r="G81" s="209">
        <v>203</v>
      </c>
      <c r="H81" s="11"/>
      <c r="I81" s="209">
        <v>3510</v>
      </c>
    </row>
    <row r="82" spans="1:9" ht="11.25" customHeight="1">
      <c r="A82" s="23" t="s">
        <v>122</v>
      </c>
      <c r="B82" s="2"/>
      <c r="C82" s="207">
        <v>50</v>
      </c>
      <c r="D82" s="207"/>
      <c r="E82" s="209">
        <v>782</v>
      </c>
      <c r="F82" s="120"/>
      <c r="G82" s="208" t="s">
        <v>20</v>
      </c>
      <c r="H82" s="6"/>
      <c r="I82" s="210" t="s">
        <v>20</v>
      </c>
    </row>
    <row r="83" spans="1:9" ht="11.25" customHeight="1">
      <c r="A83" s="3" t="s">
        <v>60</v>
      </c>
      <c r="B83" s="9"/>
      <c r="C83" s="147">
        <v>19</v>
      </c>
      <c r="D83" s="209"/>
      <c r="E83" s="207">
        <v>438</v>
      </c>
      <c r="F83" s="1"/>
      <c r="G83" s="147">
        <v>22</v>
      </c>
      <c r="H83" s="11"/>
      <c r="I83" s="207">
        <v>281</v>
      </c>
    </row>
    <row r="84" spans="1:9" ht="11.25" customHeight="1">
      <c r="A84" s="3" t="s">
        <v>62</v>
      </c>
      <c r="B84" s="9"/>
      <c r="C84" s="211" t="s">
        <v>48</v>
      </c>
      <c r="D84" s="209"/>
      <c r="E84" s="207">
        <v>13</v>
      </c>
      <c r="F84" s="1"/>
      <c r="G84" s="147">
        <v>39</v>
      </c>
      <c r="H84" s="11"/>
      <c r="I84" s="207">
        <v>956</v>
      </c>
    </row>
    <row r="85" spans="1:9" ht="11.25" customHeight="1">
      <c r="A85" s="3" t="s">
        <v>80</v>
      </c>
      <c r="B85" s="9"/>
      <c r="C85" s="147">
        <v>54</v>
      </c>
      <c r="D85" s="209"/>
      <c r="E85" s="207">
        <v>735</v>
      </c>
      <c r="F85" s="1"/>
      <c r="G85" s="148" t="s">
        <v>20</v>
      </c>
      <c r="H85" s="11"/>
      <c r="I85" s="208" t="s">
        <v>20</v>
      </c>
    </row>
    <row r="86" spans="1:9" ht="11.25" customHeight="1">
      <c r="A86" s="3" t="s">
        <v>63</v>
      </c>
      <c r="B86" s="9"/>
      <c r="C86" s="207">
        <v>43</v>
      </c>
      <c r="D86" s="209"/>
      <c r="E86" s="207">
        <v>951</v>
      </c>
      <c r="F86" s="1"/>
      <c r="G86" s="207">
        <v>1</v>
      </c>
      <c r="H86" s="11"/>
      <c r="I86" s="207">
        <v>20</v>
      </c>
    </row>
    <row r="87" spans="1:9" ht="11.25" customHeight="1">
      <c r="A87" s="3" t="s">
        <v>81</v>
      </c>
      <c r="B87" s="9"/>
      <c r="C87" s="209">
        <v>60</v>
      </c>
      <c r="D87" s="209"/>
      <c r="E87" s="209">
        <v>946</v>
      </c>
      <c r="F87" s="1"/>
      <c r="G87" s="209">
        <v>18</v>
      </c>
      <c r="H87" s="11"/>
      <c r="I87" s="209">
        <v>442</v>
      </c>
    </row>
    <row r="88" spans="1:9" ht="11.25" customHeight="1">
      <c r="A88" s="3" t="s">
        <v>65</v>
      </c>
      <c r="B88" s="9"/>
      <c r="C88" s="209">
        <v>35</v>
      </c>
      <c r="D88" s="209"/>
      <c r="E88" s="209">
        <v>805</v>
      </c>
      <c r="F88" s="140"/>
      <c r="G88" s="209">
        <v>85</v>
      </c>
      <c r="H88" s="11"/>
      <c r="I88" s="209">
        <v>3070</v>
      </c>
    </row>
    <row r="89" spans="1:9" ht="12.75" customHeight="1">
      <c r="A89" s="12" t="s">
        <v>229</v>
      </c>
      <c r="B89" s="61"/>
      <c r="C89" s="170">
        <v>9</v>
      </c>
      <c r="D89" s="227" t="s">
        <v>225</v>
      </c>
      <c r="E89" s="170">
        <v>233</v>
      </c>
      <c r="F89" s="20" t="s">
        <v>225</v>
      </c>
      <c r="G89" s="170">
        <v>20</v>
      </c>
      <c r="H89" s="61"/>
      <c r="I89" s="170">
        <v>619</v>
      </c>
    </row>
    <row r="90" spans="1:9" ht="12.75" customHeight="1">
      <c r="A90" s="119" t="s">
        <v>228</v>
      </c>
      <c r="B90" s="61"/>
      <c r="C90" s="171">
        <v>1450</v>
      </c>
      <c r="D90" s="171"/>
      <c r="E90" s="171">
        <v>24800</v>
      </c>
      <c r="F90" s="171"/>
      <c r="G90" s="171">
        <v>1370</v>
      </c>
      <c r="H90" s="171"/>
      <c r="I90" s="171">
        <v>38300</v>
      </c>
    </row>
    <row r="91" spans="1:9" ht="12" customHeight="1">
      <c r="A91" s="201" t="s">
        <v>258</v>
      </c>
      <c r="B91" s="61"/>
      <c r="C91" s="172"/>
      <c r="D91" s="173"/>
      <c r="E91" s="172"/>
      <c r="F91" s="174"/>
      <c r="G91" s="172"/>
      <c r="H91" s="173"/>
      <c r="I91" s="172"/>
    </row>
    <row r="92" spans="1:9" ht="11.25" customHeight="1">
      <c r="A92" s="3" t="s">
        <v>84</v>
      </c>
      <c r="B92" s="2"/>
      <c r="C92" s="6">
        <v>61.25</v>
      </c>
      <c r="D92" s="6"/>
      <c r="E92" s="6">
        <v>11100</v>
      </c>
      <c r="F92" s="1"/>
      <c r="G92" s="207">
        <v>91</v>
      </c>
      <c r="H92" s="6"/>
      <c r="I92" s="6">
        <v>18000</v>
      </c>
    </row>
    <row r="93" spans="1:9" ht="11.25" customHeight="1">
      <c r="A93" s="3" t="s">
        <v>72</v>
      </c>
      <c r="B93" s="2"/>
      <c r="C93" s="6">
        <v>7.25</v>
      </c>
      <c r="D93" s="6"/>
      <c r="E93" s="6">
        <v>948</v>
      </c>
      <c r="F93" s="1"/>
      <c r="G93" s="211" t="s">
        <v>48</v>
      </c>
      <c r="H93" s="6"/>
      <c r="I93" s="6">
        <v>21</v>
      </c>
    </row>
    <row r="94" spans="1:9" ht="11.25" customHeight="1">
      <c r="A94" s="3" t="s">
        <v>51</v>
      </c>
      <c r="B94" s="2"/>
      <c r="C94" s="6">
        <v>568.25</v>
      </c>
      <c r="D94" s="6"/>
      <c r="E94" s="6">
        <v>24100</v>
      </c>
      <c r="F94" s="1"/>
      <c r="G94" s="207">
        <v>559</v>
      </c>
      <c r="H94" s="6"/>
      <c r="I94" s="6">
        <v>35700</v>
      </c>
    </row>
    <row r="95" spans="1:9" ht="11.25" customHeight="1">
      <c r="A95" s="3" t="s">
        <v>75</v>
      </c>
      <c r="B95" s="2"/>
      <c r="C95" s="6">
        <v>5</v>
      </c>
      <c r="D95" s="6"/>
      <c r="E95" s="6">
        <v>3370</v>
      </c>
      <c r="F95" s="1"/>
      <c r="G95" s="211" t="s">
        <v>48</v>
      </c>
      <c r="H95" s="6"/>
      <c r="I95" s="6">
        <v>339</v>
      </c>
    </row>
    <row r="96" spans="1:9" ht="11.25" customHeight="1">
      <c r="A96" s="3" t="s">
        <v>52</v>
      </c>
      <c r="B96" s="2"/>
      <c r="C96" s="6">
        <v>3</v>
      </c>
      <c r="D96" s="6"/>
      <c r="E96" s="6">
        <v>662</v>
      </c>
      <c r="F96" s="1"/>
      <c r="G96" s="207">
        <v>7</v>
      </c>
      <c r="H96" s="6"/>
      <c r="I96" s="6">
        <v>1340</v>
      </c>
    </row>
    <row r="97" spans="1:9" ht="11.25" customHeight="1">
      <c r="A97" s="3" t="s">
        <v>53</v>
      </c>
      <c r="B97" s="2"/>
      <c r="C97" s="6">
        <v>9.25</v>
      </c>
      <c r="D97" s="6"/>
      <c r="E97" s="6">
        <v>1550</v>
      </c>
      <c r="F97" s="1"/>
      <c r="G97" s="207">
        <v>23</v>
      </c>
      <c r="H97" s="6"/>
      <c r="I97" s="6">
        <v>3600</v>
      </c>
    </row>
    <row r="98" spans="1:9" ht="11.25" customHeight="1">
      <c r="A98" s="3" t="s">
        <v>76</v>
      </c>
      <c r="B98" s="2"/>
      <c r="C98" s="6">
        <v>5.25</v>
      </c>
      <c r="D98" s="6"/>
      <c r="E98" s="6">
        <v>424</v>
      </c>
      <c r="F98" s="1"/>
      <c r="G98" s="207">
        <v>3</v>
      </c>
      <c r="H98" s="6"/>
      <c r="I98" s="6">
        <v>376</v>
      </c>
    </row>
    <row r="99" spans="1:9" ht="11.25" customHeight="1">
      <c r="A99" s="3" t="s">
        <v>88</v>
      </c>
      <c r="B99" s="2"/>
      <c r="C99" s="6">
        <v>8.25</v>
      </c>
      <c r="D99" s="6"/>
      <c r="E99" s="6">
        <v>1550</v>
      </c>
      <c r="F99" s="1"/>
      <c r="G99" s="207">
        <v>6</v>
      </c>
      <c r="H99" s="6"/>
      <c r="I99" s="6">
        <v>1090</v>
      </c>
    </row>
    <row r="100" spans="1:9" ht="11.25" customHeight="1">
      <c r="A100" s="3" t="s">
        <v>57</v>
      </c>
      <c r="B100" s="2"/>
      <c r="C100" s="6">
        <v>21</v>
      </c>
      <c r="D100" s="6"/>
      <c r="E100" s="6">
        <v>6190</v>
      </c>
      <c r="F100" s="17"/>
      <c r="G100" s="207">
        <v>19</v>
      </c>
      <c r="H100" s="6"/>
      <c r="I100" s="6">
        <v>5360</v>
      </c>
    </row>
    <row r="101" spans="1:9" ht="11.25" customHeight="1">
      <c r="A101" s="3" t="s">
        <v>58</v>
      </c>
      <c r="B101" s="2"/>
      <c r="C101" s="44">
        <v>2</v>
      </c>
      <c r="D101" s="6"/>
      <c r="E101" s="6">
        <v>146</v>
      </c>
      <c r="F101" s="1"/>
      <c r="G101" s="211" t="s">
        <v>48</v>
      </c>
      <c r="H101" s="6"/>
      <c r="I101" s="6">
        <v>12</v>
      </c>
    </row>
    <row r="102" spans="1:9" ht="11.25" customHeight="1">
      <c r="A102" s="3" t="s">
        <v>100</v>
      </c>
      <c r="B102" s="2"/>
      <c r="C102" s="6">
        <v>10.25</v>
      </c>
      <c r="D102" s="6"/>
      <c r="E102" s="6">
        <v>1140</v>
      </c>
      <c r="F102" s="1"/>
      <c r="G102" s="147">
        <v>20</v>
      </c>
      <c r="H102" s="6"/>
      <c r="I102" s="6">
        <v>2270</v>
      </c>
    </row>
    <row r="103" spans="1:9" ht="11.25" customHeight="1">
      <c r="A103" s="3" t="s">
        <v>60</v>
      </c>
      <c r="B103" s="2"/>
      <c r="C103" s="6">
        <v>1</v>
      </c>
      <c r="D103" s="6"/>
      <c r="E103" s="6">
        <v>247</v>
      </c>
      <c r="F103" s="1"/>
      <c r="G103" s="207">
        <v>13</v>
      </c>
      <c r="H103" s="6"/>
      <c r="I103" s="6">
        <v>2050</v>
      </c>
    </row>
    <row r="104" spans="1:9" ht="11.25" customHeight="1">
      <c r="A104" s="3" t="s">
        <v>61</v>
      </c>
      <c r="B104" s="2"/>
      <c r="C104" s="6">
        <v>43.25</v>
      </c>
      <c r="D104" s="6"/>
      <c r="E104" s="6">
        <v>1050</v>
      </c>
      <c r="F104" s="1"/>
      <c r="G104" s="207">
        <v>6</v>
      </c>
      <c r="H104" s="6"/>
      <c r="I104" s="6">
        <v>228</v>
      </c>
    </row>
    <row r="105" spans="1:9" ht="11.25" customHeight="1">
      <c r="A105" s="3" t="s">
        <v>62</v>
      </c>
      <c r="B105" s="2"/>
      <c r="C105" s="6">
        <v>4</v>
      </c>
      <c r="D105" s="6"/>
      <c r="E105" s="6">
        <v>1110</v>
      </c>
      <c r="F105" s="1"/>
      <c r="G105" s="207">
        <v>2</v>
      </c>
      <c r="H105" s="6"/>
      <c r="I105" s="6">
        <v>759</v>
      </c>
    </row>
    <row r="106" spans="1:9" ht="11.25" customHeight="1">
      <c r="A106" s="3" t="s">
        <v>65</v>
      </c>
      <c r="B106" s="2"/>
      <c r="C106" s="6">
        <v>1</v>
      </c>
      <c r="D106" s="6"/>
      <c r="E106" s="6">
        <v>530</v>
      </c>
      <c r="F106" s="1"/>
      <c r="G106" s="207">
        <v>3</v>
      </c>
      <c r="H106" s="6"/>
      <c r="I106" s="6">
        <v>1040</v>
      </c>
    </row>
    <row r="107" spans="1:9" ht="12.75" customHeight="1">
      <c r="A107" s="3" t="s">
        <v>83</v>
      </c>
      <c r="B107" s="2"/>
      <c r="C107" s="6">
        <v>9</v>
      </c>
      <c r="D107" s="13" t="s">
        <v>225</v>
      </c>
      <c r="E107" s="6">
        <v>1730</v>
      </c>
      <c r="F107" s="20" t="s">
        <v>225</v>
      </c>
      <c r="G107" s="154">
        <v>10</v>
      </c>
      <c r="H107" s="6"/>
      <c r="I107" s="6">
        <v>2400</v>
      </c>
    </row>
    <row r="108" spans="1:9" ht="12.75" customHeight="1">
      <c r="A108" s="4" t="s">
        <v>22</v>
      </c>
      <c r="B108" s="2"/>
      <c r="C108" s="18">
        <v>759</v>
      </c>
      <c r="D108" s="19"/>
      <c r="E108" s="18">
        <v>55900</v>
      </c>
      <c r="F108" s="137"/>
      <c r="G108" s="18">
        <v>762</v>
      </c>
      <c r="H108" s="18"/>
      <c r="I108" s="18">
        <v>74600</v>
      </c>
    </row>
    <row r="109" spans="1:9" ht="11.25" customHeight="1">
      <c r="A109" s="141" t="s">
        <v>106</v>
      </c>
      <c r="B109" s="2"/>
      <c r="C109" s="6"/>
      <c r="D109" s="6"/>
      <c r="E109" s="6"/>
      <c r="F109" s="1"/>
      <c r="G109" s="6"/>
      <c r="H109" s="6"/>
      <c r="I109" s="6"/>
    </row>
    <row r="110" spans="1:9" ht="11.25" customHeight="1">
      <c r="A110" s="3" t="s">
        <v>51</v>
      </c>
      <c r="B110" s="2"/>
      <c r="C110" s="207">
        <v>1090</v>
      </c>
      <c r="D110" s="207"/>
      <c r="E110" s="207">
        <v>25100</v>
      </c>
      <c r="F110" s="1"/>
      <c r="G110" s="207">
        <v>1540</v>
      </c>
      <c r="H110" s="207"/>
      <c r="I110" s="207">
        <v>73300</v>
      </c>
    </row>
    <row r="111" spans="1:9" ht="11.25" customHeight="1">
      <c r="A111" s="3" t="s">
        <v>75</v>
      </c>
      <c r="B111" s="2"/>
      <c r="C111" s="207">
        <v>12</v>
      </c>
      <c r="D111" s="207"/>
      <c r="E111" s="207">
        <v>487</v>
      </c>
      <c r="F111" s="1"/>
      <c r="G111" s="207">
        <v>12</v>
      </c>
      <c r="H111" s="207"/>
      <c r="I111" s="207">
        <v>696</v>
      </c>
    </row>
    <row r="112" spans="1:9" ht="11.25" customHeight="1">
      <c r="A112" s="3" t="s">
        <v>53</v>
      </c>
      <c r="B112" s="2"/>
      <c r="C112" s="207">
        <v>8</v>
      </c>
      <c r="D112" s="207"/>
      <c r="E112" s="207">
        <v>263</v>
      </c>
      <c r="F112" s="1"/>
      <c r="G112" s="207">
        <v>4</v>
      </c>
      <c r="H112" s="207"/>
      <c r="I112" s="207">
        <v>147</v>
      </c>
    </row>
    <row r="113" spans="1:9" ht="11.25" customHeight="1">
      <c r="A113" s="3" t="s">
        <v>76</v>
      </c>
      <c r="B113" s="2"/>
      <c r="C113" s="207">
        <v>32</v>
      </c>
      <c r="D113" s="209"/>
      <c r="E113" s="207">
        <v>782</v>
      </c>
      <c r="F113" s="1"/>
      <c r="G113" s="208" t="s">
        <v>20</v>
      </c>
      <c r="H113" s="209"/>
      <c r="I113" s="208" t="s">
        <v>20</v>
      </c>
    </row>
    <row r="114" spans="1:9" ht="11.25" customHeight="1">
      <c r="A114" s="3" t="s">
        <v>77</v>
      </c>
      <c r="B114" s="2"/>
      <c r="C114" s="208">
        <v>5</v>
      </c>
      <c r="D114" s="207"/>
      <c r="E114" s="208">
        <v>106</v>
      </c>
      <c r="F114" s="1"/>
      <c r="G114" s="208" t="s">
        <v>20</v>
      </c>
      <c r="H114" s="207"/>
      <c r="I114" s="208" t="s">
        <v>20</v>
      </c>
    </row>
    <row r="115" spans="1:9" ht="11.25" customHeight="1">
      <c r="A115" s="3" t="s">
        <v>57</v>
      </c>
      <c r="B115" s="2"/>
      <c r="C115" s="208" t="s">
        <v>20</v>
      </c>
      <c r="D115" s="207"/>
      <c r="E115" s="208" t="s">
        <v>20</v>
      </c>
      <c r="F115" s="1"/>
      <c r="G115" s="208">
        <v>39</v>
      </c>
      <c r="H115" s="207"/>
      <c r="I115" s="208">
        <v>1720</v>
      </c>
    </row>
    <row r="116" spans="1:9" ht="11.25" customHeight="1">
      <c r="A116" s="3" t="s">
        <v>100</v>
      </c>
      <c r="B116" s="2"/>
      <c r="C116" s="211" t="s">
        <v>48</v>
      </c>
      <c r="D116" s="207"/>
      <c r="E116" s="208">
        <v>6</v>
      </c>
      <c r="F116" s="17"/>
      <c r="G116" s="208">
        <v>99</v>
      </c>
      <c r="H116" s="207"/>
      <c r="I116" s="208">
        <v>6840</v>
      </c>
    </row>
    <row r="117" spans="1:9" ht="11.25" customHeight="1">
      <c r="A117" s="3" t="s">
        <v>63</v>
      </c>
      <c r="B117" s="2"/>
      <c r="C117" s="208">
        <v>16</v>
      </c>
      <c r="D117" s="209"/>
      <c r="E117" s="208">
        <v>420</v>
      </c>
      <c r="F117" s="1"/>
      <c r="G117" s="208" t="s">
        <v>20</v>
      </c>
      <c r="H117" s="209"/>
      <c r="I117" s="208" t="s">
        <v>20</v>
      </c>
    </row>
    <row r="118" spans="1:9" ht="11.25" customHeight="1">
      <c r="A118" s="3" t="s">
        <v>66</v>
      </c>
      <c r="B118" s="2"/>
      <c r="C118" s="208">
        <v>48</v>
      </c>
      <c r="D118" s="207"/>
      <c r="E118" s="207">
        <v>1560</v>
      </c>
      <c r="F118" s="1"/>
      <c r="G118" s="208">
        <v>115</v>
      </c>
      <c r="H118" s="207"/>
      <c r="I118" s="207">
        <v>5420</v>
      </c>
    </row>
    <row r="119" spans="1:9" ht="11.25" customHeight="1">
      <c r="A119" s="3" t="s">
        <v>83</v>
      </c>
      <c r="B119" s="2"/>
      <c r="C119" s="211" t="s">
        <v>48</v>
      </c>
      <c r="D119" s="228"/>
      <c r="E119" s="207">
        <v>13</v>
      </c>
      <c r="F119" s="20" t="s">
        <v>225</v>
      </c>
      <c r="G119" s="147">
        <v>2</v>
      </c>
      <c r="H119" s="209"/>
      <c r="I119" s="207">
        <v>160</v>
      </c>
    </row>
    <row r="120" spans="1:9" ht="11.25" customHeight="1">
      <c r="A120" s="229" t="s">
        <v>22</v>
      </c>
      <c r="B120" s="2"/>
      <c r="C120" s="232">
        <v>1210</v>
      </c>
      <c r="D120" s="233"/>
      <c r="E120" s="232">
        <v>28700</v>
      </c>
      <c r="F120" s="230"/>
      <c r="G120" s="232">
        <v>1810</v>
      </c>
      <c r="H120" s="232"/>
      <c r="I120" s="232">
        <v>88300</v>
      </c>
    </row>
    <row r="121" spans="1:9" ht="11.25" customHeight="1">
      <c r="A121" s="141" t="s">
        <v>107</v>
      </c>
      <c r="B121" s="2"/>
      <c r="C121" s="236"/>
      <c r="D121" s="236"/>
      <c r="E121" s="236"/>
      <c r="F121" s="174"/>
      <c r="G121" s="236"/>
      <c r="H121" s="236"/>
      <c r="I121" s="236"/>
    </row>
    <row r="122" spans="1:9" ht="11.25" customHeight="1">
      <c r="A122" s="3" t="s">
        <v>51</v>
      </c>
      <c r="B122" s="2"/>
      <c r="C122" s="207">
        <v>40.5</v>
      </c>
      <c r="D122" s="207"/>
      <c r="E122" s="208">
        <v>1050</v>
      </c>
      <c r="F122" s="212"/>
      <c r="G122" s="147">
        <v>11</v>
      </c>
      <c r="H122" s="207"/>
      <c r="I122" s="208">
        <v>779</v>
      </c>
    </row>
    <row r="123" spans="1:9" ht="11.25" customHeight="1">
      <c r="A123" s="3" t="s">
        <v>53</v>
      </c>
      <c r="B123" s="2"/>
      <c r="C123" s="207">
        <v>1</v>
      </c>
      <c r="D123" s="213"/>
      <c r="E123" s="208">
        <v>141</v>
      </c>
      <c r="F123" s="212"/>
      <c r="G123" s="147">
        <v>3</v>
      </c>
      <c r="H123" s="207"/>
      <c r="I123" s="208">
        <v>234</v>
      </c>
    </row>
    <row r="124" spans="1:9" ht="11.25" customHeight="1">
      <c r="A124" s="23" t="s">
        <v>54</v>
      </c>
      <c r="B124" s="2"/>
      <c r="C124" s="207">
        <v>8</v>
      </c>
      <c r="D124" s="213"/>
      <c r="E124" s="208">
        <v>216</v>
      </c>
      <c r="F124" s="214"/>
      <c r="G124" s="207">
        <v>16</v>
      </c>
      <c r="H124" s="207"/>
      <c r="I124" s="208">
        <v>541</v>
      </c>
    </row>
    <row r="125" spans="1:9" ht="11.25" customHeight="1">
      <c r="A125" s="3" t="s">
        <v>55</v>
      </c>
      <c r="B125" s="2"/>
      <c r="C125" s="207">
        <v>62</v>
      </c>
      <c r="D125" s="213"/>
      <c r="E125" s="208">
        <v>173</v>
      </c>
      <c r="F125" s="214"/>
      <c r="G125" s="208" t="s">
        <v>20</v>
      </c>
      <c r="H125" s="207"/>
      <c r="I125" s="208" t="s">
        <v>20</v>
      </c>
    </row>
    <row r="126" spans="1:9" ht="11.25" customHeight="1">
      <c r="A126" s="3" t="s">
        <v>83</v>
      </c>
      <c r="B126" s="2"/>
      <c r="C126" s="211" t="s">
        <v>48</v>
      </c>
      <c r="D126" s="213" t="s">
        <v>225</v>
      </c>
      <c r="E126" s="208">
        <v>46</v>
      </c>
      <c r="F126" s="214" t="s">
        <v>225</v>
      </c>
      <c r="G126" s="211" t="s">
        <v>48</v>
      </c>
      <c r="H126" s="207"/>
      <c r="I126" s="208">
        <v>38</v>
      </c>
    </row>
    <row r="127" spans="1:9" ht="11.25" customHeight="1">
      <c r="A127" s="4" t="s">
        <v>22</v>
      </c>
      <c r="B127" s="9"/>
      <c r="C127" s="203">
        <v>111</v>
      </c>
      <c r="D127" s="216"/>
      <c r="E127" s="203">
        <v>1630</v>
      </c>
      <c r="F127" s="217"/>
      <c r="G127" s="203">
        <v>31</v>
      </c>
      <c r="H127" s="203"/>
      <c r="I127" s="203">
        <v>1590</v>
      </c>
    </row>
    <row r="128" spans="1:9" ht="12" customHeight="1">
      <c r="A128" s="202" t="s">
        <v>192</v>
      </c>
      <c r="B128" s="2"/>
      <c r="C128" s="6"/>
      <c r="D128" s="6"/>
      <c r="E128" s="6"/>
      <c r="F128" s="1"/>
      <c r="G128" s="6"/>
      <c r="H128" s="6"/>
      <c r="I128" s="6"/>
    </row>
    <row r="129" spans="1:9" ht="11.25" customHeight="1">
      <c r="A129" s="3" t="s">
        <v>51</v>
      </c>
      <c r="B129" s="2"/>
      <c r="C129" s="207">
        <v>1</v>
      </c>
      <c r="D129" s="207"/>
      <c r="E129" s="207">
        <v>37</v>
      </c>
      <c r="F129" s="212"/>
      <c r="G129" s="207">
        <v>1</v>
      </c>
      <c r="H129" s="207"/>
      <c r="I129" s="207">
        <v>93</v>
      </c>
    </row>
    <row r="130" spans="1:9" ht="11.25" customHeight="1">
      <c r="A130" s="3" t="s">
        <v>53</v>
      </c>
      <c r="B130" s="2"/>
      <c r="C130" s="211" t="s">
        <v>48</v>
      </c>
      <c r="D130" s="207"/>
      <c r="E130" s="207">
        <v>244.25</v>
      </c>
      <c r="F130" s="212"/>
      <c r="G130" s="148">
        <v>2</v>
      </c>
      <c r="H130" s="207"/>
      <c r="I130" s="207">
        <v>324</v>
      </c>
    </row>
    <row r="131" spans="1:9" ht="11.25" customHeight="1">
      <c r="A131" s="3" t="s">
        <v>57</v>
      </c>
      <c r="B131" s="2"/>
      <c r="C131" s="207">
        <v>4</v>
      </c>
      <c r="D131" s="207"/>
      <c r="E131" s="208">
        <v>975.25</v>
      </c>
      <c r="F131" s="212"/>
      <c r="G131" s="207">
        <v>5</v>
      </c>
      <c r="H131" s="207"/>
      <c r="I131" s="208">
        <v>1530</v>
      </c>
    </row>
    <row r="132" spans="1:9" ht="11.25" customHeight="1">
      <c r="A132" s="3" t="s">
        <v>100</v>
      </c>
      <c r="B132" s="2"/>
      <c r="C132" s="208" t="s">
        <v>20</v>
      </c>
      <c r="D132" s="207"/>
      <c r="E132" s="208" t="s">
        <v>20</v>
      </c>
      <c r="F132" s="212"/>
      <c r="G132" s="207">
        <v>2</v>
      </c>
      <c r="H132" s="207"/>
      <c r="I132" s="208">
        <v>86</v>
      </c>
    </row>
    <row r="133" spans="1:9" ht="11.25" customHeight="1">
      <c r="A133" s="4" t="s">
        <v>22</v>
      </c>
      <c r="B133" s="5"/>
      <c r="C133" s="218">
        <v>5</v>
      </c>
      <c r="D133" s="219"/>
      <c r="E133" s="218">
        <v>1260</v>
      </c>
      <c r="F133" s="220"/>
      <c r="G133" s="218">
        <v>10</v>
      </c>
      <c r="H133" s="219"/>
      <c r="I133" s="218">
        <v>2040</v>
      </c>
    </row>
    <row r="134" spans="1:9" ht="11.25" customHeight="1">
      <c r="A134" s="312" t="s">
        <v>200</v>
      </c>
      <c r="B134" s="312"/>
      <c r="C134" s="312"/>
      <c r="D134" s="312"/>
      <c r="E134" s="312"/>
      <c r="F134" s="312"/>
      <c r="G134" s="312"/>
      <c r="H134" s="312"/>
      <c r="I134" s="312"/>
    </row>
    <row r="135" spans="1:9" ht="11.25" customHeight="1">
      <c r="A135" s="276" t="s">
        <v>154</v>
      </c>
      <c r="B135" s="276"/>
      <c r="C135" s="276"/>
      <c r="D135" s="276"/>
      <c r="E135" s="276"/>
      <c r="F135" s="276"/>
      <c r="G135" s="276"/>
      <c r="H135" s="276"/>
      <c r="I135" s="276"/>
    </row>
    <row r="136" ht="11.25" customHeight="1"/>
    <row r="137" ht="11.25" customHeight="1"/>
    <row r="138" spans="1:9" ht="11.25" customHeight="1">
      <c r="A138" s="279" t="s">
        <v>301</v>
      </c>
      <c r="B138" s="279"/>
      <c r="C138" s="279"/>
      <c r="D138" s="279"/>
      <c r="E138" s="279"/>
      <c r="F138" s="279"/>
      <c r="G138" s="279"/>
      <c r="H138" s="279"/>
      <c r="I138" s="279"/>
    </row>
    <row r="139" spans="1:9" ht="11.25" customHeight="1">
      <c r="A139" s="279" t="s">
        <v>231</v>
      </c>
      <c r="B139" s="279"/>
      <c r="C139" s="279"/>
      <c r="D139" s="279"/>
      <c r="E139" s="279"/>
      <c r="F139" s="279"/>
      <c r="G139" s="279"/>
      <c r="H139" s="279"/>
      <c r="I139" s="279"/>
    </row>
    <row r="140" spans="1:9" ht="11.25" customHeight="1">
      <c r="A140" s="279" t="s">
        <v>188</v>
      </c>
      <c r="B140" s="279"/>
      <c r="C140" s="279"/>
      <c r="D140" s="279"/>
      <c r="E140" s="279"/>
      <c r="F140" s="279"/>
      <c r="G140" s="279"/>
      <c r="H140" s="279"/>
      <c r="I140" s="279"/>
    </row>
    <row r="141" spans="1:9" ht="11.25" customHeight="1">
      <c r="A141" s="142"/>
      <c r="B141" s="142"/>
      <c r="C141" s="142"/>
      <c r="D141" s="142"/>
      <c r="E141" s="142"/>
      <c r="F141" s="142"/>
      <c r="G141" s="142"/>
      <c r="H141" s="142"/>
      <c r="I141" s="142"/>
    </row>
    <row r="142" spans="1:9" ht="11.25" customHeight="1">
      <c r="A142" s="311" t="s">
        <v>193</v>
      </c>
      <c r="B142" s="311"/>
      <c r="C142" s="311"/>
      <c r="D142" s="311"/>
      <c r="E142" s="311"/>
      <c r="F142" s="311"/>
      <c r="G142" s="311"/>
      <c r="H142" s="311"/>
      <c r="I142" s="311"/>
    </row>
    <row r="143" spans="1:9" ht="11.25" customHeight="1">
      <c r="A143" s="276" t="s">
        <v>174</v>
      </c>
      <c r="B143" s="276"/>
      <c r="C143" s="276"/>
      <c r="D143" s="276"/>
      <c r="E143" s="276"/>
      <c r="F143" s="276"/>
      <c r="G143" s="276"/>
      <c r="H143" s="276"/>
      <c r="I143" s="276"/>
    </row>
    <row r="144" spans="1:9" ht="11.25" customHeight="1">
      <c r="A144" s="276" t="s">
        <v>185</v>
      </c>
      <c r="B144" s="276"/>
      <c r="C144" s="276"/>
      <c r="D144" s="276"/>
      <c r="E144" s="276"/>
      <c r="F144" s="276"/>
      <c r="G144" s="276"/>
      <c r="H144" s="276"/>
      <c r="I144" s="276"/>
    </row>
    <row r="145" spans="1:9" ht="11.25" customHeight="1">
      <c r="A145" s="276" t="s">
        <v>186</v>
      </c>
      <c r="B145" s="276"/>
      <c r="C145" s="276"/>
      <c r="D145" s="276"/>
      <c r="E145" s="276"/>
      <c r="F145" s="276"/>
      <c r="G145" s="276"/>
      <c r="H145" s="276"/>
      <c r="I145" s="276"/>
    </row>
    <row r="146" spans="1:9" ht="11.25" customHeight="1">
      <c r="A146" s="276" t="s">
        <v>264</v>
      </c>
      <c r="B146" s="276"/>
      <c r="C146" s="276"/>
      <c r="D146" s="276"/>
      <c r="E146" s="276"/>
      <c r="F146" s="276"/>
      <c r="G146" s="276"/>
      <c r="H146" s="276"/>
      <c r="I146" s="276"/>
    </row>
    <row r="147" spans="1:9" ht="11.25" customHeight="1">
      <c r="A147" s="274" t="s">
        <v>263</v>
      </c>
      <c r="B147" s="274"/>
      <c r="C147" s="274"/>
      <c r="D147" s="274"/>
      <c r="E147" s="274"/>
      <c r="F147" s="274"/>
      <c r="G147" s="274"/>
      <c r="H147" s="274"/>
      <c r="I147" s="274"/>
    </row>
    <row r="148" spans="1:9" ht="11.25" customHeight="1">
      <c r="A148" s="310" t="s">
        <v>257</v>
      </c>
      <c r="B148" s="310"/>
      <c r="C148" s="310"/>
      <c r="D148" s="310"/>
      <c r="E148" s="310"/>
      <c r="F148" s="310"/>
      <c r="G148" s="310"/>
      <c r="H148" s="310"/>
      <c r="I148" s="310"/>
    </row>
    <row r="149" spans="1:9" ht="11.25" customHeight="1">
      <c r="A149" s="234"/>
      <c r="B149" s="234"/>
      <c r="C149" s="234"/>
      <c r="D149" s="234"/>
      <c r="E149" s="234"/>
      <c r="F149" s="234"/>
      <c r="G149" s="234"/>
      <c r="H149" s="234"/>
      <c r="I149" s="234"/>
    </row>
    <row r="150" spans="1:9" ht="11.25" customHeight="1">
      <c r="A150" s="303" t="s">
        <v>139</v>
      </c>
      <c r="B150" s="303"/>
      <c r="C150" s="303"/>
      <c r="D150" s="303"/>
      <c r="E150" s="303"/>
      <c r="F150" s="303"/>
      <c r="G150" s="303"/>
      <c r="H150" s="303"/>
      <c r="I150" s="303"/>
    </row>
  </sheetData>
  <sheetProtection/>
  <mergeCells count="23">
    <mergeCell ref="A1:I1"/>
    <mergeCell ref="A2:I2"/>
    <mergeCell ref="A3:I3"/>
    <mergeCell ref="C5:E5"/>
    <mergeCell ref="G5:I5"/>
    <mergeCell ref="A139:I139"/>
    <mergeCell ref="A134:I134"/>
    <mergeCell ref="A69:I69"/>
    <mergeCell ref="A70:I70"/>
    <mergeCell ref="A71:I71"/>
    <mergeCell ref="C73:E73"/>
    <mergeCell ref="A135:I135"/>
    <mergeCell ref="G73:I73"/>
    <mergeCell ref="A140:I140"/>
    <mergeCell ref="A142:I142"/>
    <mergeCell ref="A143:I143"/>
    <mergeCell ref="A138:I138"/>
    <mergeCell ref="A144:I144"/>
    <mergeCell ref="A148:I148"/>
    <mergeCell ref="A150:I150"/>
    <mergeCell ref="A147:I147"/>
    <mergeCell ref="A145:I145"/>
    <mergeCell ref="A146:I146"/>
  </mergeCells>
  <printOptions/>
  <pageMargins left="0.5" right="0.5" top="0.5" bottom="0.5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42.421875" style="0" customWidth="1"/>
    <col min="2" max="2" width="2.8515625" style="0" customWidth="1"/>
    <col min="4" max="4" width="2.8515625" style="0" customWidth="1"/>
    <col min="6" max="6" width="2.8515625" style="0" customWidth="1"/>
    <col min="8" max="8" width="2.8515625" style="0" customWidth="1"/>
    <col min="10" max="10" width="2.8515625" style="0" customWidth="1"/>
    <col min="12" max="12" width="2.8515625" style="0" customWidth="1"/>
  </cols>
  <sheetData>
    <row r="1" spans="1:12" ht="11.25">
      <c r="A1" s="317" t="s">
        <v>268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1.25">
      <c r="A2" s="317" t="s">
        <v>269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1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ht="11.25">
      <c r="A4" s="317" t="s">
        <v>260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2" ht="11.2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ht="12" customHeight="1">
      <c r="A6" s="241" t="s">
        <v>270</v>
      </c>
      <c r="B6" s="242"/>
      <c r="C6" s="257" t="s">
        <v>271</v>
      </c>
      <c r="D6" s="243"/>
      <c r="E6" s="257" t="s">
        <v>272</v>
      </c>
      <c r="F6" s="243"/>
      <c r="G6" s="257" t="s">
        <v>273</v>
      </c>
      <c r="H6" s="243"/>
      <c r="I6" s="257" t="s">
        <v>274</v>
      </c>
      <c r="J6" s="243"/>
      <c r="K6" s="257" t="s">
        <v>275</v>
      </c>
      <c r="L6" s="243"/>
    </row>
    <row r="7" spans="1:12" ht="11.25">
      <c r="A7" s="242" t="s">
        <v>49</v>
      </c>
      <c r="B7" s="244"/>
      <c r="C7" s="245">
        <v>7</v>
      </c>
      <c r="D7" s="247"/>
      <c r="E7" s="245">
        <v>28</v>
      </c>
      <c r="F7" s="247"/>
      <c r="G7" s="245">
        <v>33</v>
      </c>
      <c r="H7" s="247"/>
      <c r="I7" s="245">
        <v>16</v>
      </c>
      <c r="J7" s="246"/>
      <c r="K7" s="245">
        <v>15</v>
      </c>
      <c r="L7" s="249">
        <v>4</v>
      </c>
    </row>
    <row r="8" spans="1:12" ht="11.25">
      <c r="A8" s="242" t="s">
        <v>84</v>
      </c>
      <c r="B8" s="244"/>
      <c r="C8" s="245">
        <v>1117</v>
      </c>
      <c r="D8" s="246"/>
      <c r="E8" s="245">
        <v>1122</v>
      </c>
      <c r="F8" s="248"/>
      <c r="G8" s="245">
        <v>887</v>
      </c>
      <c r="H8" s="249"/>
      <c r="I8" s="245">
        <v>977</v>
      </c>
      <c r="J8" s="249" t="s">
        <v>225</v>
      </c>
      <c r="K8" s="245">
        <v>1100</v>
      </c>
      <c r="L8" s="249"/>
    </row>
    <row r="9" spans="1:12" ht="11.25">
      <c r="A9" s="242" t="s">
        <v>94</v>
      </c>
      <c r="B9" s="244"/>
      <c r="C9" s="245">
        <v>1107</v>
      </c>
      <c r="D9" s="248"/>
      <c r="E9" s="245">
        <v>1148</v>
      </c>
      <c r="F9" s="249"/>
      <c r="G9" s="245">
        <v>1023</v>
      </c>
      <c r="H9" s="246"/>
      <c r="I9" s="245">
        <v>1204</v>
      </c>
      <c r="J9" s="249"/>
      <c r="K9" s="245">
        <v>1124</v>
      </c>
      <c r="L9" s="249">
        <v>4</v>
      </c>
    </row>
    <row r="10" spans="1:12" ht="11.25">
      <c r="A10" s="242" t="s">
        <v>73</v>
      </c>
      <c r="B10" s="244"/>
      <c r="C10" s="245">
        <v>537</v>
      </c>
      <c r="D10" s="248"/>
      <c r="E10" s="245">
        <v>408</v>
      </c>
      <c r="F10" s="246"/>
      <c r="G10" s="245">
        <v>192</v>
      </c>
      <c r="H10" s="246" t="s">
        <v>225</v>
      </c>
      <c r="I10" s="245">
        <v>166</v>
      </c>
      <c r="J10" s="246" t="s">
        <v>225</v>
      </c>
      <c r="K10" s="245">
        <v>170</v>
      </c>
      <c r="L10" s="246" t="s">
        <v>276</v>
      </c>
    </row>
    <row r="11" spans="1:12" ht="12" customHeight="1">
      <c r="A11" s="242" t="s">
        <v>277</v>
      </c>
      <c r="B11" s="244"/>
      <c r="C11" s="245">
        <v>183</v>
      </c>
      <c r="D11" s="248"/>
      <c r="E11" s="245">
        <v>136</v>
      </c>
      <c r="F11" s="249"/>
      <c r="G11" s="245">
        <v>87</v>
      </c>
      <c r="H11" s="248"/>
      <c r="I11" s="245">
        <v>163</v>
      </c>
      <c r="J11" s="249" t="s">
        <v>225</v>
      </c>
      <c r="K11" s="245">
        <v>130</v>
      </c>
      <c r="L11" s="249"/>
    </row>
    <row r="12" spans="1:12" ht="11.25">
      <c r="A12" s="242" t="s">
        <v>278</v>
      </c>
      <c r="B12" s="244"/>
      <c r="C12" s="245">
        <v>144</v>
      </c>
      <c r="D12" s="246"/>
      <c r="E12" s="245">
        <v>125</v>
      </c>
      <c r="F12" s="249" t="s">
        <v>225</v>
      </c>
      <c r="G12" s="245">
        <v>79</v>
      </c>
      <c r="H12" s="249" t="s">
        <v>225</v>
      </c>
      <c r="I12" s="245">
        <v>107</v>
      </c>
      <c r="J12" s="249" t="s">
        <v>225</v>
      </c>
      <c r="K12" s="245">
        <v>110</v>
      </c>
      <c r="L12" s="249"/>
    </row>
    <row r="13" spans="1:12" ht="11.25">
      <c r="A13" s="242" t="s">
        <v>50</v>
      </c>
      <c r="B13" s="244"/>
      <c r="C13" s="245">
        <v>2305</v>
      </c>
      <c r="D13" s="246"/>
      <c r="E13" s="245">
        <v>2277</v>
      </c>
      <c r="F13" s="249"/>
      <c r="G13" s="245">
        <v>1964</v>
      </c>
      <c r="H13" s="249"/>
      <c r="I13" s="245">
        <v>420</v>
      </c>
      <c r="J13" s="248"/>
      <c r="K13" s="245">
        <v>1967</v>
      </c>
      <c r="L13" s="249">
        <v>4</v>
      </c>
    </row>
    <row r="14" spans="1:12" ht="12" customHeight="1">
      <c r="A14" s="242" t="s">
        <v>279</v>
      </c>
      <c r="B14" s="244"/>
      <c r="C14" s="245">
        <v>41000</v>
      </c>
      <c r="D14" s="246"/>
      <c r="E14" s="245">
        <v>50000</v>
      </c>
      <c r="F14" s="246"/>
      <c r="G14" s="245">
        <v>51000</v>
      </c>
      <c r="H14" s="246"/>
      <c r="I14" s="245">
        <v>59000</v>
      </c>
      <c r="J14" s="246"/>
      <c r="K14" s="245">
        <v>61800</v>
      </c>
      <c r="L14" s="246"/>
    </row>
    <row r="15" spans="1:12" ht="12" customHeight="1">
      <c r="A15" s="242" t="s">
        <v>280</v>
      </c>
      <c r="B15" s="244"/>
      <c r="C15" s="245">
        <v>600</v>
      </c>
      <c r="D15" s="246" t="s">
        <v>225</v>
      </c>
      <c r="E15" s="245">
        <v>370</v>
      </c>
      <c r="F15" s="246"/>
      <c r="G15" s="245">
        <v>200</v>
      </c>
      <c r="H15" s="246" t="s">
        <v>225</v>
      </c>
      <c r="I15" s="245">
        <v>25</v>
      </c>
      <c r="J15" s="246" t="s">
        <v>225</v>
      </c>
      <c r="K15" s="245">
        <v>30</v>
      </c>
      <c r="L15" s="246"/>
    </row>
    <row r="16" spans="1:12" ht="12" customHeight="1">
      <c r="A16" s="242" t="s">
        <v>281</v>
      </c>
      <c r="B16" s="244"/>
      <c r="C16" s="245">
        <v>230</v>
      </c>
      <c r="D16" s="246"/>
      <c r="E16" s="245">
        <v>270</v>
      </c>
      <c r="F16" s="246"/>
      <c r="G16" s="245">
        <v>100</v>
      </c>
      <c r="H16" s="246"/>
      <c r="I16" s="245">
        <v>110</v>
      </c>
      <c r="J16" s="246"/>
      <c r="K16" s="245">
        <v>110</v>
      </c>
      <c r="L16" s="246"/>
    </row>
    <row r="17" spans="1:12" ht="11.25">
      <c r="A17" s="242" t="s">
        <v>95</v>
      </c>
      <c r="B17" s="244"/>
      <c r="C17" s="245">
        <v>245</v>
      </c>
      <c r="D17" s="246"/>
      <c r="E17" s="245">
        <v>142</v>
      </c>
      <c r="F17" s="249"/>
      <c r="G17" s="245">
        <v>39</v>
      </c>
      <c r="H17" s="248"/>
      <c r="I17" s="245">
        <v>20</v>
      </c>
      <c r="J17" s="248"/>
      <c r="K17" s="245">
        <v>13</v>
      </c>
      <c r="L17" s="249"/>
    </row>
    <row r="18" spans="1:12" ht="12" customHeight="1">
      <c r="A18" s="242" t="s">
        <v>282</v>
      </c>
      <c r="B18" s="244"/>
      <c r="C18" s="245">
        <v>366</v>
      </c>
      <c r="D18" s="249"/>
      <c r="E18" s="245">
        <v>456</v>
      </c>
      <c r="F18" s="249"/>
      <c r="G18" s="245">
        <v>502</v>
      </c>
      <c r="H18" s="249"/>
      <c r="I18" s="245">
        <v>571</v>
      </c>
      <c r="J18" s="249"/>
      <c r="K18" s="245">
        <v>439</v>
      </c>
      <c r="L18" s="249">
        <v>4</v>
      </c>
    </row>
    <row r="19" spans="1:12" ht="11.25">
      <c r="A19" s="242" t="s">
        <v>96</v>
      </c>
      <c r="B19" s="244"/>
      <c r="C19" s="245">
        <v>846</v>
      </c>
      <c r="D19" s="249"/>
      <c r="E19" s="245">
        <v>982</v>
      </c>
      <c r="F19" s="249" t="s">
        <v>225</v>
      </c>
      <c r="G19" s="245">
        <v>823</v>
      </c>
      <c r="H19" s="249" t="s">
        <v>225</v>
      </c>
      <c r="I19" s="245">
        <v>799</v>
      </c>
      <c r="J19" s="249" t="s">
        <v>225</v>
      </c>
      <c r="K19" s="245">
        <v>819</v>
      </c>
      <c r="L19" s="249">
        <v>4</v>
      </c>
    </row>
    <row r="20" spans="1:12" ht="11.25">
      <c r="A20" s="242" t="s">
        <v>283</v>
      </c>
      <c r="B20" s="244"/>
      <c r="C20" s="245">
        <v>3400</v>
      </c>
      <c r="D20" s="246"/>
      <c r="E20" s="245">
        <v>3000</v>
      </c>
      <c r="F20" s="246"/>
      <c r="G20" s="245">
        <v>2300</v>
      </c>
      <c r="H20" s="246"/>
      <c r="I20" s="245">
        <v>2800</v>
      </c>
      <c r="J20" s="246"/>
      <c r="K20" s="245">
        <v>3500</v>
      </c>
      <c r="L20" s="246"/>
    </row>
    <row r="21" spans="1:12" ht="11.25">
      <c r="A21" s="242" t="s">
        <v>97</v>
      </c>
      <c r="B21" s="244"/>
      <c r="C21" s="245">
        <v>920</v>
      </c>
      <c r="D21" s="249"/>
      <c r="E21" s="245">
        <v>670</v>
      </c>
      <c r="F21" s="249"/>
      <c r="G21" s="245">
        <v>450</v>
      </c>
      <c r="H21" s="249"/>
      <c r="I21" s="245">
        <v>390</v>
      </c>
      <c r="J21" s="249" t="s">
        <v>225</v>
      </c>
      <c r="K21" s="245">
        <v>620</v>
      </c>
      <c r="L21" s="249">
        <v>4</v>
      </c>
    </row>
    <row r="22" spans="1:12" ht="11.25">
      <c r="A22" s="242" t="s">
        <v>70</v>
      </c>
      <c r="B22" s="244"/>
      <c r="C22" s="245" t="s">
        <v>20</v>
      </c>
      <c r="D22" s="249"/>
      <c r="E22" s="245">
        <v>150</v>
      </c>
      <c r="F22" s="248" t="s">
        <v>244</v>
      </c>
      <c r="G22" s="245">
        <v>200</v>
      </c>
      <c r="H22" s="249" t="s">
        <v>244</v>
      </c>
      <c r="I22" s="245">
        <v>229</v>
      </c>
      <c r="J22" s="248" t="s">
        <v>225</v>
      </c>
      <c r="K22" s="245">
        <v>497</v>
      </c>
      <c r="L22" s="248">
        <v>4</v>
      </c>
    </row>
    <row r="23" spans="1:12" ht="11.25">
      <c r="A23" s="242" t="s">
        <v>284</v>
      </c>
      <c r="B23" s="244"/>
      <c r="C23" s="245">
        <v>477</v>
      </c>
      <c r="D23" s="246"/>
      <c r="E23" s="245">
        <v>617</v>
      </c>
      <c r="F23" s="246"/>
      <c r="G23" s="245">
        <v>600</v>
      </c>
      <c r="H23" s="246"/>
      <c r="I23" s="245">
        <v>600</v>
      </c>
      <c r="J23" s="246"/>
      <c r="K23" s="245">
        <v>600</v>
      </c>
      <c r="L23" s="246"/>
    </row>
    <row r="24" spans="1:12" ht="11.25">
      <c r="A24" s="242" t="s">
        <v>98</v>
      </c>
      <c r="B24" s="244"/>
      <c r="C24" s="245">
        <v>86</v>
      </c>
      <c r="D24" s="249">
        <v>4</v>
      </c>
      <c r="E24" s="245">
        <v>50</v>
      </c>
      <c r="F24" s="246" t="s">
        <v>244</v>
      </c>
      <c r="G24" s="245">
        <v>9</v>
      </c>
      <c r="H24" s="246" t="s">
        <v>225</v>
      </c>
      <c r="I24" s="245">
        <v>55</v>
      </c>
      <c r="J24" s="246" t="s">
        <v>225</v>
      </c>
      <c r="K24" s="245">
        <v>10</v>
      </c>
      <c r="L24" s="249">
        <v>4</v>
      </c>
    </row>
    <row r="25" spans="1:12" ht="11.25">
      <c r="A25" s="242" t="s">
        <v>285</v>
      </c>
      <c r="B25" s="244"/>
      <c r="C25" s="250" t="s">
        <v>286</v>
      </c>
      <c r="D25" s="246"/>
      <c r="E25" s="250" t="s">
        <v>286</v>
      </c>
      <c r="F25" s="246"/>
      <c r="G25" s="250" t="s">
        <v>286</v>
      </c>
      <c r="H25" s="246"/>
      <c r="I25" s="250" t="s">
        <v>286</v>
      </c>
      <c r="J25" s="246"/>
      <c r="K25" s="250" t="s">
        <v>286</v>
      </c>
      <c r="L25" s="246"/>
    </row>
    <row r="26" spans="1:12" ht="11.25">
      <c r="A26" s="251" t="s">
        <v>22</v>
      </c>
      <c r="B26" s="252"/>
      <c r="C26" s="253">
        <v>53600</v>
      </c>
      <c r="D26" s="243" t="s">
        <v>225</v>
      </c>
      <c r="E26" s="253">
        <v>62000</v>
      </c>
      <c r="F26" s="243" t="s">
        <v>225</v>
      </c>
      <c r="G26" s="253">
        <v>60500</v>
      </c>
      <c r="H26" s="243" t="s">
        <v>225</v>
      </c>
      <c r="I26" s="253">
        <v>67700</v>
      </c>
      <c r="J26" s="243" t="s">
        <v>225</v>
      </c>
      <c r="K26" s="253">
        <v>73100</v>
      </c>
      <c r="L26" s="254"/>
    </row>
    <row r="27" spans="1:12" ht="11.25">
      <c r="A27" s="318" t="s">
        <v>287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</row>
    <row r="28" spans="1:12" ht="11.25">
      <c r="A28" s="313" t="s">
        <v>288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</row>
    <row r="29" spans="1:12" ht="11.25">
      <c r="A29" s="319" t="s">
        <v>289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</row>
    <row r="30" spans="1:12" ht="11.25">
      <c r="A30" s="313" t="s">
        <v>290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</row>
    <row r="31" spans="1:12" ht="11.25">
      <c r="A31" s="316" t="s">
        <v>291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</row>
    <row r="32" spans="1:12" ht="11.25">
      <c r="A32" s="316" t="s">
        <v>292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</row>
    <row r="33" spans="1:12" ht="11.25">
      <c r="A33" s="316" t="s">
        <v>303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</row>
    <row r="34" spans="1:12" ht="11.25">
      <c r="A34" s="313" t="s">
        <v>293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</row>
    <row r="35" spans="1:12" ht="11.25">
      <c r="A35" s="313" t="s">
        <v>294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</row>
    <row r="36" spans="1:12" ht="11.25">
      <c r="A36" s="313" t="s">
        <v>295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</row>
    <row r="37" spans="1:12" ht="11.25">
      <c r="A37" s="314" t="s">
        <v>296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</row>
    <row r="38" spans="1:12" ht="11.25">
      <c r="A38" s="313" t="s">
        <v>297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</row>
    <row r="39" spans="1:12" ht="11.25">
      <c r="A39" s="315" t="s">
        <v>298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</row>
  </sheetData>
  <sheetProtection/>
  <mergeCells count="16">
    <mergeCell ref="A1:L1"/>
    <mergeCell ref="A2:L2"/>
    <mergeCell ref="A4:L4"/>
    <mergeCell ref="A27:L27"/>
    <mergeCell ref="A28:L28"/>
    <mergeCell ref="A29:L29"/>
    <mergeCell ref="A36:L36"/>
    <mergeCell ref="A37:L37"/>
    <mergeCell ref="A38:L38"/>
    <mergeCell ref="A39:L39"/>
    <mergeCell ref="A30:L30"/>
    <mergeCell ref="A31:L31"/>
    <mergeCell ref="A32:L32"/>
    <mergeCell ref="A33:L33"/>
    <mergeCell ref="A34:L34"/>
    <mergeCell ref="A35:L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4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7.00390625" style="1" customWidth="1"/>
    <col min="2" max="2" width="1.8515625" style="1" customWidth="1"/>
    <col min="3" max="3" width="14.140625" style="1" customWidth="1"/>
    <col min="4" max="4" width="1.8515625" style="1" customWidth="1"/>
    <col min="5" max="5" width="13.00390625" style="1" customWidth="1"/>
    <col min="6" max="6" width="1.8515625" style="1" customWidth="1"/>
    <col min="7" max="7" width="13.00390625" style="1" customWidth="1"/>
    <col min="8" max="8" width="1.8515625" style="1" customWidth="1"/>
    <col min="9" max="9" width="14.7109375" style="1" customWidth="1"/>
    <col min="10" max="10" width="1.8515625" style="1" customWidth="1"/>
    <col min="11" max="11" width="13.421875" style="1" customWidth="1"/>
    <col min="12" max="12" width="1.8515625" style="1" customWidth="1"/>
    <col min="13" max="16384" width="9.28125" style="1" customWidth="1"/>
  </cols>
  <sheetData>
    <row r="1" spans="1:253" ht="11.2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</row>
    <row r="2" spans="1:253" ht="11.25" customHeight="1">
      <c r="A2" s="278" t="s">
        <v>140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</row>
    <row r="3" spans="1:253" ht="11.25" customHeight="1">
      <c r="A3" s="72"/>
      <c r="B3" s="72"/>
      <c r="C3" s="72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</row>
    <row r="4" spans="1:253" ht="11.25" customHeight="1">
      <c r="A4" s="278" t="s">
        <v>265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</row>
    <row r="5" spans="1:253" ht="11.25" customHeight="1">
      <c r="A5" s="76"/>
      <c r="B5" s="76"/>
      <c r="C5" s="76"/>
      <c r="D5" s="76"/>
      <c r="E5" s="76"/>
      <c r="F5" s="76"/>
      <c r="G5" s="76"/>
      <c r="H5" s="76"/>
      <c r="I5" s="76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</row>
    <row r="6" spans="1:253" ht="11.25" customHeight="1">
      <c r="A6" s="57"/>
      <c r="B6" s="57"/>
      <c r="C6" s="180">
        <v>2007</v>
      </c>
      <c r="D6" s="57"/>
      <c r="E6" s="57">
        <v>2008</v>
      </c>
      <c r="F6" s="57"/>
      <c r="G6" s="57">
        <v>2009</v>
      </c>
      <c r="H6" s="82"/>
      <c r="I6" s="57">
        <v>2010</v>
      </c>
      <c r="J6" s="82"/>
      <c r="K6" s="82">
        <v>2011</v>
      </c>
      <c r="L6" s="82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</row>
    <row r="7" spans="1:253" ht="11.25" customHeight="1">
      <c r="A7" s="141" t="s">
        <v>1</v>
      </c>
      <c r="B7" s="77"/>
      <c r="C7" s="77"/>
      <c r="D7" s="77"/>
      <c r="E7" s="77"/>
      <c r="F7" s="77"/>
      <c r="G7" s="77"/>
      <c r="H7" s="73"/>
      <c r="I7" s="77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</row>
    <row r="8" spans="1:253" ht="11.25" customHeight="1">
      <c r="A8" s="89" t="s">
        <v>115</v>
      </c>
      <c r="B8" s="77"/>
      <c r="C8" s="77"/>
      <c r="D8" s="77"/>
      <c r="E8" s="77"/>
      <c r="F8" s="77"/>
      <c r="G8" s="77"/>
      <c r="H8" s="73"/>
      <c r="I8" s="77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spans="1:253" ht="11.25" customHeight="1">
      <c r="A9" s="90" t="s">
        <v>8</v>
      </c>
      <c r="B9" s="60"/>
      <c r="C9" s="91" t="s">
        <v>3</v>
      </c>
      <c r="D9" s="60"/>
      <c r="E9" s="91" t="s">
        <v>3</v>
      </c>
      <c r="F9" s="60"/>
      <c r="G9" s="91" t="s">
        <v>3</v>
      </c>
      <c r="H9" s="73"/>
      <c r="I9" s="91" t="s">
        <v>3</v>
      </c>
      <c r="J9" s="73"/>
      <c r="K9" s="46" t="s">
        <v>3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</row>
    <row r="10" spans="1:253" ht="11.25" customHeight="1">
      <c r="A10" s="90" t="s">
        <v>2</v>
      </c>
      <c r="B10" s="77"/>
      <c r="C10" s="92" t="s">
        <v>3</v>
      </c>
      <c r="D10" s="77"/>
      <c r="E10" s="92" t="s">
        <v>3</v>
      </c>
      <c r="F10" s="77"/>
      <c r="G10" s="92" t="s">
        <v>3</v>
      </c>
      <c r="H10" s="82"/>
      <c r="I10" s="47">
        <v>4820</v>
      </c>
      <c r="J10" s="160" t="s">
        <v>225</v>
      </c>
      <c r="K10" s="187" t="s">
        <v>3</v>
      </c>
      <c r="L10" s="82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</row>
    <row r="11" spans="1:253" ht="11.25" customHeight="1">
      <c r="A11" s="90" t="s">
        <v>4</v>
      </c>
      <c r="B11" s="57"/>
      <c r="C11" s="57">
        <v>109</v>
      </c>
      <c r="D11" s="57"/>
      <c r="E11" s="93">
        <v>496</v>
      </c>
      <c r="F11" s="57"/>
      <c r="G11" s="93">
        <v>38</v>
      </c>
      <c r="H11" s="73"/>
      <c r="I11" s="93">
        <v>276</v>
      </c>
      <c r="J11" s="73"/>
      <c r="K11" s="146">
        <v>169</v>
      </c>
      <c r="L11" s="82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</row>
    <row r="12" spans="1:253" ht="11.25" customHeight="1">
      <c r="A12" s="90" t="s">
        <v>5</v>
      </c>
      <c r="B12" s="57"/>
      <c r="C12" s="175">
        <v>3880</v>
      </c>
      <c r="D12" s="57"/>
      <c r="E12" s="93">
        <v>3990</v>
      </c>
      <c r="F12" s="57"/>
      <c r="G12" s="93">
        <v>3590</v>
      </c>
      <c r="H12" s="82"/>
      <c r="I12" s="93">
        <v>2740</v>
      </c>
      <c r="J12" s="82"/>
      <c r="K12" s="146">
        <v>3640</v>
      </c>
      <c r="L12" s="82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</row>
    <row r="13" spans="1:253" ht="11.25" customHeight="1">
      <c r="A13" s="90" t="s">
        <v>6</v>
      </c>
      <c r="B13" s="77"/>
      <c r="C13" s="77"/>
      <c r="D13" s="77"/>
      <c r="E13" s="94"/>
      <c r="F13" s="77"/>
      <c r="G13" s="94"/>
      <c r="H13" s="73"/>
      <c r="I13" s="94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</row>
    <row r="14" spans="1:253" ht="11.25" customHeight="1">
      <c r="A14" s="95" t="s">
        <v>7</v>
      </c>
      <c r="B14" s="77"/>
      <c r="C14" s="147" t="s">
        <v>3</v>
      </c>
      <c r="D14" s="77"/>
      <c r="E14" s="47" t="s">
        <v>3</v>
      </c>
      <c r="F14" s="77"/>
      <c r="G14" s="47" t="s">
        <v>3</v>
      </c>
      <c r="H14" s="73"/>
      <c r="I14" s="47" t="s">
        <v>3</v>
      </c>
      <c r="J14" s="73"/>
      <c r="K14" s="46" t="s">
        <v>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</row>
    <row r="15" spans="1:253" ht="12" customHeight="1">
      <c r="A15" s="221" t="s">
        <v>141</v>
      </c>
      <c r="B15" s="57"/>
      <c r="C15" s="176">
        <v>21200</v>
      </c>
      <c r="D15" s="59"/>
      <c r="E15" s="96">
        <v>19700</v>
      </c>
      <c r="F15" s="59"/>
      <c r="G15" s="96">
        <v>19000</v>
      </c>
      <c r="H15" s="59"/>
      <c r="I15" s="96">
        <v>17000</v>
      </c>
      <c r="J15" s="223"/>
      <c r="K15" s="88">
        <v>15800</v>
      </c>
      <c r="L15" s="82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</row>
    <row r="16" spans="1:253" ht="11.25" customHeight="1">
      <c r="A16" s="90" t="s">
        <v>116</v>
      </c>
      <c r="B16" s="77"/>
      <c r="C16" s="147"/>
      <c r="D16" s="77"/>
      <c r="E16" s="97"/>
      <c r="F16" s="77"/>
      <c r="G16" s="97"/>
      <c r="H16" s="73"/>
      <c r="I16" s="9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</row>
    <row r="17" spans="1:253" ht="12" customHeight="1">
      <c r="A17" s="221" t="s">
        <v>142</v>
      </c>
      <c r="B17" s="77"/>
      <c r="C17" s="147">
        <v>189</v>
      </c>
      <c r="D17" s="77"/>
      <c r="E17" s="97">
        <v>184</v>
      </c>
      <c r="F17" s="77"/>
      <c r="G17" s="97">
        <v>151</v>
      </c>
      <c r="H17" s="73"/>
      <c r="I17" s="97">
        <v>183</v>
      </c>
      <c r="J17" s="73"/>
      <c r="K17" s="73">
        <v>248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</row>
    <row r="18" spans="1:253" ht="12" customHeight="1">
      <c r="A18" s="221" t="s">
        <v>143</v>
      </c>
      <c r="B18" s="57"/>
      <c r="C18" s="176">
        <v>165</v>
      </c>
      <c r="D18" s="57"/>
      <c r="E18" s="96">
        <v>164</v>
      </c>
      <c r="F18" s="57"/>
      <c r="G18" s="96">
        <v>150</v>
      </c>
      <c r="H18" s="82"/>
      <c r="I18" s="96">
        <v>150</v>
      </c>
      <c r="J18" s="82"/>
      <c r="K18" s="82">
        <v>150</v>
      </c>
      <c r="L18" s="82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</row>
    <row r="19" spans="1:253" ht="11.25" customHeight="1">
      <c r="A19" s="89" t="s">
        <v>117</v>
      </c>
      <c r="B19" s="77"/>
      <c r="C19" s="147"/>
      <c r="D19" s="77"/>
      <c r="E19" s="94"/>
      <c r="F19" s="77"/>
      <c r="G19" s="94"/>
      <c r="H19" s="73"/>
      <c r="I19" s="9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</row>
    <row r="20" spans="1:253" ht="11.25" customHeight="1">
      <c r="A20" s="90" t="s">
        <v>8</v>
      </c>
      <c r="B20" s="77"/>
      <c r="C20" s="147" t="s">
        <v>3</v>
      </c>
      <c r="D20" s="77"/>
      <c r="E20" s="47" t="s">
        <v>3</v>
      </c>
      <c r="F20" s="77"/>
      <c r="G20" s="47" t="s">
        <v>3</v>
      </c>
      <c r="H20" s="73"/>
      <c r="I20" s="47" t="s">
        <v>3</v>
      </c>
      <c r="J20" s="73"/>
      <c r="K20" s="46" t="s">
        <v>3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</row>
    <row r="21" spans="1:253" ht="12" customHeight="1">
      <c r="A21" s="222" t="s">
        <v>144</v>
      </c>
      <c r="B21" s="57"/>
      <c r="C21" s="176">
        <v>12000</v>
      </c>
      <c r="D21" s="57"/>
      <c r="E21" s="93">
        <v>9700</v>
      </c>
      <c r="F21" s="57"/>
      <c r="G21" s="93">
        <v>6860</v>
      </c>
      <c r="H21" s="82"/>
      <c r="I21" s="93">
        <v>10300</v>
      </c>
      <c r="J21" s="82"/>
      <c r="K21" s="187" t="s">
        <v>3</v>
      </c>
      <c r="L21" s="8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</row>
    <row r="22" spans="1:253" ht="11.25" customHeight="1">
      <c r="A22" s="90" t="s">
        <v>9</v>
      </c>
      <c r="B22" s="57"/>
      <c r="C22" s="176">
        <v>68</v>
      </c>
      <c r="D22" s="57"/>
      <c r="E22" s="51" t="s">
        <v>3</v>
      </c>
      <c r="F22" s="57"/>
      <c r="G22" s="51">
        <v>100</v>
      </c>
      <c r="H22" s="82"/>
      <c r="I22" s="51">
        <v>62</v>
      </c>
      <c r="J22" s="82"/>
      <c r="K22" s="162" t="s">
        <v>3</v>
      </c>
      <c r="L22" s="82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</row>
    <row r="23" spans="1:253" ht="11.25" customHeight="1">
      <c r="A23" s="90" t="s">
        <v>116</v>
      </c>
      <c r="B23" s="77"/>
      <c r="C23" s="147"/>
      <c r="D23" s="77"/>
      <c r="E23" s="94"/>
      <c r="F23" s="77"/>
      <c r="G23" s="94"/>
      <c r="H23" s="73"/>
      <c r="I23" s="9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</row>
    <row r="24" spans="1:253" ht="12" customHeight="1">
      <c r="A24" s="221" t="s">
        <v>232</v>
      </c>
      <c r="B24" s="77"/>
      <c r="C24" s="147">
        <v>284</v>
      </c>
      <c r="D24" s="77"/>
      <c r="E24" s="97">
        <v>278</v>
      </c>
      <c r="F24" s="77"/>
      <c r="G24" s="97">
        <v>204</v>
      </c>
      <c r="H24" s="73"/>
      <c r="I24" s="97">
        <v>214</v>
      </c>
      <c r="J24" s="73"/>
      <c r="K24" s="73">
        <v>370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</row>
    <row r="25" spans="1:253" ht="12" customHeight="1">
      <c r="A25" s="221" t="s">
        <v>145</v>
      </c>
      <c r="B25" s="57"/>
      <c r="C25" s="176">
        <v>262</v>
      </c>
      <c r="D25" s="57"/>
      <c r="E25" s="96">
        <v>260</v>
      </c>
      <c r="F25" s="57"/>
      <c r="G25" s="96">
        <v>178</v>
      </c>
      <c r="H25" s="82"/>
      <c r="I25" s="96">
        <v>186</v>
      </c>
      <c r="J25" s="82"/>
      <c r="K25" s="82">
        <v>397</v>
      </c>
      <c r="L25" s="8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</row>
    <row r="26" spans="1:253" ht="12" customHeight="1">
      <c r="A26" s="221" t="s">
        <v>233</v>
      </c>
      <c r="B26" s="57"/>
      <c r="C26" s="176">
        <v>248</v>
      </c>
      <c r="D26" s="57"/>
      <c r="E26" s="96">
        <v>249</v>
      </c>
      <c r="F26" s="57"/>
      <c r="G26" s="96">
        <v>203</v>
      </c>
      <c r="H26" s="82"/>
      <c r="I26" s="96">
        <v>244</v>
      </c>
      <c r="J26" s="82"/>
      <c r="K26" s="82">
        <v>431</v>
      </c>
      <c r="L26" s="82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</row>
    <row r="27" spans="1:253" ht="11.25" customHeight="1">
      <c r="A27" s="89" t="s">
        <v>118</v>
      </c>
      <c r="B27" s="77"/>
      <c r="C27" s="147"/>
      <c r="D27" s="77"/>
      <c r="E27" s="94"/>
      <c r="F27" s="77"/>
      <c r="G27" s="94"/>
      <c r="H27" s="73"/>
      <c r="I27" s="94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</row>
    <row r="28" spans="1:253" ht="12" customHeight="1">
      <c r="A28" s="222" t="s">
        <v>234</v>
      </c>
      <c r="B28" s="77"/>
      <c r="C28" s="147">
        <v>8360</v>
      </c>
      <c r="D28" s="77"/>
      <c r="E28" s="94">
        <v>8950</v>
      </c>
      <c r="F28" s="77"/>
      <c r="G28" s="94">
        <v>5300</v>
      </c>
      <c r="H28" s="73"/>
      <c r="I28" s="94">
        <v>8340</v>
      </c>
      <c r="J28" s="161" t="s">
        <v>225</v>
      </c>
      <c r="K28" s="145">
        <v>7790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</row>
    <row r="29" spans="1:253" ht="12" customHeight="1">
      <c r="A29" s="222" t="s">
        <v>235</v>
      </c>
      <c r="B29" s="57"/>
      <c r="C29" s="176">
        <v>11400</v>
      </c>
      <c r="D29" s="57"/>
      <c r="E29" s="93">
        <v>12100</v>
      </c>
      <c r="F29" s="59"/>
      <c r="G29" s="93">
        <v>7460</v>
      </c>
      <c r="H29" s="59"/>
      <c r="I29" s="93">
        <v>10900</v>
      </c>
      <c r="J29" s="82"/>
      <c r="K29" s="146">
        <v>12200</v>
      </c>
      <c r="L29" s="8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</row>
    <row r="30" spans="1:253" ht="11.25" customHeight="1">
      <c r="A30" s="90" t="s">
        <v>6</v>
      </c>
      <c r="B30" s="77"/>
      <c r="C30" s="147"/>
      <c r="D30" s="77"/>
      <c r="E30" s="94"/>
      <c r="F30" s="77"/>
      <c r="G30" s="94"/>
      <c r="H30" s="73"/>
      <c r="I30" s="94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</row>
    <row r="31" spans="1:253" ht="12" customHeight="1">
      <c r="A31" s="221" t="s">
        <v>236</v>
      </c>
      <c r="B31" s="77"/>
      <c r="C31" s="147">
        <v>825</v>
      </c>
      <c r="D31" s="77"/>
      <c r="E31" s="94">
        <v>707</v>
      </c>
      <c r="F31" s="77"/>
      <c r="G31" s="94">
        <v>682</v>
      </c>
      <c r="H31" s="73"/>
      <c r="I31" s="94">
        <v>678</v>
      </c>
      <c r="J31" s="161" t="s">
        <v>225</v>
      </c>
      <c r="K31" s="73">
        <v>682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</row>
    <row r="32" spans="1:253" ht="12" customHeight="1">
      <c r="A32" s="221" t="s">
        <v>237</v>
      </c>
      <c r="B32" s="57"/>
      <c r="C32" s="176">
        <v>488</v>
      </c>
      <c r="D32" s="57"/>
      <c r="E32" s="93">
        <v>570.732</v>
      </c>
      <c r="F32" s="59"/>
      <c r="G32" s="93">
        <v>508.656</v>
      </c>
      <c r="H32" s="59"/>
      <c r="I32" s="93">
        <v>566.665</v>
      </c>
      <c r="J32" s="82"/>
      <c r="K32" s="82">
        <v>558</v>
      </c>
      <c r="L32" s="8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</row>
    <row r="33" spans="1:253" ht="12" customHeight="1">
      <c r="A33" s="221" t="s">
        <v>141</v>
      </c>
      <c r="B33" s="57"/>
      <c r="C33" s="176">
        <v>235</v>
      </c>
      <c r="D33" s="57"/>
      <c r="E33" s="96">
        <v>183</v>
      </c>
      <c r="F33" s="57"/>
      <c r="G33" s="96">
        <v>171</v>
      </c>
      <c r="H33" s="73"/>
      <c r="I33" s="96">
        <v>171</v>
      </c>
      <c r="J33" s="161"/>
      <c r="K33" s="82">
        <v>125</v>
      </c>
      <c r="L33" s="8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</row>
    <row r="34" spans="1:253" ht="11.25" customHeight="1">
      <c r="A34" s="141" t="s">
        <v>119</v>
      </c>
      <c r="B34" s="57"/>
      <c r="C34" s="176">
        <v>53600</v>
      </c>
      <c r="D34" s="59" t="s">
        <v>225</v>
      </c>
      <c r="E34" s="51">
        <v>62000</v>
      </c>
      <c r="F34" s="59" t="s">
        <v>225</v>
      </c>
      <c r="G34" s="51">
        <v>60500</v>
      </c>
      <c r="H34" s="59" t="s">
        <v>225</v>
      </c>
      <c r="I34" s="51">
        <v>67700</v>
      </c>
      <c r="J34" s="59" t="s">
        <v>225</v>
      </c>
      <c r="K34" s="187">
        <v>73100</v>
      </c>
      <c r="L34" s="223" t="s">
        <v>244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</row>
    <row r="35" spans="1:253" ht="11.25" customHeight="1">
      <c r="A35" s="275" t="s">
        <v>238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</row>
    <row r="36" spans="1:253" ht="11.25" customHeight="1">
      <c r="A36" s="276" t="s">
        <v>146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</row>
    <row r="37" spans="1:253" ht="12" customHeight="1">
      <c r="A37" s="276" t="s">
        <v>259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</row>
    <row r="38" spans="1:253" ht="11.25" customHeight="1">
      <c r="A38" s="276" t="s">
        <v>147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</row>
    <row r="39" spans="1:253" ht="11.25" customHeight="1">
      <c r="A39" s="276" t="s">
        <v>148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</row>
    <row r="40" spans="1:253" ht="11.25" customHeight="1">
      <c r="A40" s="276" t="s">
        <v>149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</row>
    <row r="41" spans="1:253" ht="11.25" customHeight="1">
      <c r="A41" s="274" t="s">
        <v>253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</row>
    <row r="42" spans="1:253" ht="11.25" customHeight="1">
      <c r="A42" s="274" t="s">
        <v>252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</row>
    <row r="43" spans="1:253" ht="11.25" customHeight="1">
      <c r="A43" s="274" t="s">
        <v>254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</row>
    <row r="44" spans="1:253" ht="11.2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</row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12">
    <mergeCell ref="A4:K4"/>
    <mergeCell ref="A2:K2"/>
    <mergeCell ref="A1:K1"/>
    <mergeCell ref="A37:K37"/>
    <mergeCell ref="A39:K39"/>
    <mergeCell ref="A38:K38"/>
    <mergeCell ref="A43:K43"/>
    <mergeCell ref="A35:K35"/>
    <mergeCell ref="A36:K36"/>
    <mergeCell ref="A41:K41"/>
    <mergeCell ref="A40:K40"/>
    <mergeCell ref="A42:K42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A1" sqref="A1:O1"/>
    </sheetView>
  </sheetViews>
  <sheetFormatPr defaultColWidth="9.140625" defaultRowHeight="12" customHeight="1"/>
  <cols>
    <col min="1" max="1" width="23.421875" style="1" customWidth="1"/>
    <col min="2" max="2" width="1.8515625" style="1" customWidth="1"/>
    <col min="3" max="3" width="10.140625" style="1" customWidth="1"/>
    <col min="4" max="4" width="1.8515625" style="1" customWidth="1"/>
    <col min="5" max="5" width="9.8515625" style="1" customWidth="1"/>
    <col min="6" max="6" width="1.8515625" style="1" customWidth="1"/>
    <col min="7" max="7" width="9.8515625" style="1" customWidth="1"/>
    <col min="8" max="8" width="1.8515625" style="1" customWidth="1"/>
    <col min="9" max="9" width="10.421875" style="1" customWidth="1"/>
    <col min="10" max="10" width="1.8515625" style="1" customWidth="1"/>
    <col min="11" max="11" width="9.140625" style="1" bestFit="1" customWidth="1"/>
    <col min="12" max="12" width="1.8515625" style="1" customWidth="1"/>
    <col min="13" max="13" width="8.8515625" style="1" customWidth="1"/>
    <col min="14" max="14" width="1.8515625" style="1" customWidth="1"/>
    <col min="15" max="15" width="10.140625" style="1" customWidth="1"/>
    <col min="16" max="16384" width="9.28125" style="1" customWidth="1"/>
  </cols>
  <sheetData>
    <row r="1" spans="1:255" ht="11.25" customHeight="1">
      <c r="A1" s="278" t="s">
        <v>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</row>
    <row r="2" spans="1:255" ht="11.25" customHeight="1">
      <c r="A2" s="278" t="s">
        <v>227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spans="1:255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</row>
    <row r="4" spans="1:255" ht="11.25" customHeight="1">
      <c r="A4" s="279" t="s">
        <v>260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</row>
    <row r="5" spans="1:255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56"/>
      <c r="M5" s="76"/>
      <c r="N5" s="76"/>
      <c r="O5" s="76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</row>
    <row r="6" spans="1:255" ht="11.25" customHeight="1">
      <c r="A6" s="83"/>
      <c r="B6" s="83"/>
      <c r="C6" s="283" t="s">
        <v>150</v>
      </c>
      <c r="D6" s="283"/>
      <c r="E6" s="283"/>
      <c r="F6" s="83"/>
      <c r="G6" s="237" t="s">
        <v>11</v>
      </c>
      <c r="H6" s="83"/>
      <c r="I6" s="283" t="s">
        <v>13</v>
      </c>
      <c r="J6" s="283"/>
      <c r="K6" s="283"/>
      <c r="L6" s="83"/>
      <c r="M6" s="283" t="s">
        <v>151</v>
      </c>
      <c r="N6" s="283"/>
      <c r="O6" s="28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</row>
    <row r="7" spans="1:255" ht="11.25" customHeight="1">
      <c r="A7" s="61"/>
      <c r="B7" s="61"/>
      <c r="C7" s="78" t="s">
        <v>14</v>
      </c>
      <c r="D7" s="78"/>
      <c r="E7" s="78" t="s">
        <v>15</v>
      </c>
      <c r="F7" s="61"/>
      <c r="G7" s="238" t="s">
        <v>12</v>
      </c>
      <c r="H7" s="61"/>
      <c r="I7" s="78" t="s">
        <v>14</v>
      </c>
      <c r="J7" s="78"/>
      <c r="K7" s="78" t="s">
        <v>15</v>
      </c>
      <c r="L7" s="61"/>
      <c r="M7" s="78" t="s">
        <v>14</v>
      </c>
      <c r="N7" s="78"/>
      <c r="O7" s="78" t="s">
        <v>15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</row>
    <row r="8" spans="1:255" ht="12" customHeight="1">
      <c r="A8" s="143" t="s">
        <v>16</v>
      </c>
      <c r="B8" s="60"/>
      <c r="C8" s="188" t="s">
        <v>152</v>
      </c>
      <c r="D8" s="60"/>
      <c r="E8" s="76" t="s">
        <v>17</v>
      </c>
      <c r="F8" s="60"/>
      <c r="G8" s="189" t="s">
        <v>153</v>
      </c>
      <c r="H8" s="60"/>
      <c r="I8" s="188" t="s">
        <v>152</v>
      </c>
      <c r="J8" s="60"/>
      <c r="K8" s="76" t="s">
        <v>17</v>
      </c>
      <c r="L8" s="60"/>
      <c r="M8" s="188" t="s">
        <v>152</v>
      </c>
      <c r="N8" s="60"/>
      <c r="O8" s="76" t="s">
        <v>17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ht="11.25" customHeight="1">
      <c r="A9" s="141" t="s">
        <v>18</v>
      </c>
      <c r="B9" s="77"/>
      <c r="C9" s="84">
        <v>15800</v>
      </c>
      <c r="D9" s="47"/>
      <c r="E9" s="84">
        <v>15800</v>
      </c>
      <c r="F9" s="47"/>
      <c r="G9" s="84">
        <v>3630</v>
      </c>
      <c r="H9" s="47"/>
      <c r="I9" s="85">
        <v>1180</v>
      </c>
      <c r="J9" s="47"/>
      <c r="K9" s="85">
        <v>1180</v>
      </c>
      <c r="L9" s="47"/>
      <c r="M9" s="47">
        <v>1180</v>
      </c>
      <c r="N9" s="47"/>
      <c r="O9" s="47">
        <v>1180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ht="11.25" customHeight="1">
      <c r="A10" s="141" t="s">
        <v>21</v>
      </c>
      <c r="B10" s="77"/>
      <c r="C10" s="84">
        <v>160</v>
      </c>
      <c r="D10" s="47"/>
      <c r="E10" s="86">
        <v>125</v>
      </c>
      <c r="F10" s="47"/>
      <c r="G10" s="84">
        <v>136</v>
      </c>
      <c r="H10" s="47"/>
      <c r="I10" s="85">
        <v>11</v>
      </c>
      <c r="J10" s="47"/>
      <c r="K10" s="87">
        <v>46</v>
      </c>
      <c r="L10" s="47"/>
      <c r="M10" s="85">
        <v>11</v>
      </c>
      <c r="N10" s="47"/>
      <c r="O10" s="85">
        <v>46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1.25" customHeight="1">
      <c r="A11" s="89" t="s">
        <v>22</v>
      </c>
      <c r="B11" s="60"/>
      <c r="C11" s="88">
        <v>16000</v>
      </c>
      <c r="D11" s="51"/>
      <c r="E11" s="88">
        <v>15900</v>
      </c>
      <c r="F11" s="51"/>
      <c r="G11" s="88">
        <v>3760</v>
      </c>
      <c r="H11" s="51"/>
      <c r="I11" s="51">
        <v>1190</v>
      </c>
      <c r="J11" s="51"/>
      <c r="K11" s="51">
        <v>1220</v>
      </c>
      <c r="L11" s="51"/>
      <c r="M11" s="51">
        <v>1190</v>
      </c>
      <c r="N11" s="51"/>
      <c r="O11" s="51">
        <v>1220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11.25" customHeight="1">
      <c r="A12" s="282" t="s">
        <v>154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ht="11.25" customHeight="1">
      <c r="A13" s="280" t="s">
        <v>155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ht="11.25" customHeight="1">
      <c r="A14" s="280" t="s">
        <v>156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ht="11.25" customHeight="1">
      <c r="A15" s="280" t="s">
        <v>194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ht="11.25" customHeight="1">
      <c r="A16" s="280" t="s">
        <v>216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ht="11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.25" customHeight="1">
      <c r="A18" s="281" t="s">
        <v>214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11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ht="11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</row>
    <row r="21" spans="1:255" ht="12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6:255" ht="12" customHeight="1"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</sheetData>
  <sheetProtection/>
  <mergeCells count="12">
    <mergeCell ref="I6:K6"/>
    <mergeCell ref="M6:O6"/>
    <mergeCell ref="A15:O15"/>
    <mergeCell ref="A16:O16"/>
    <mergeCell ref="A18:O18"/>
    <mergeCell ref="A1:O1"/>
    <mergeCell ref="A2:O2"/>
    <mergeCell ref="A4:O4"/>
    <mergeCell ref="A12:O12"/>
    <mergeCell ref="A13:O13"/>
    <mergeCell ref="A14:O14"/>
    <mergeCell ref="C6:E6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7"/>
  <sheetViews>
    <sheetView zoomScalePageLayoutView="0" workbookViewId="0" topLeftCell="A1">
      <selection activeCell="A1" sqref="A1:H1"/>
    </sheetView>
  </sheetViews>
  <sheetFormatPr defaultColWidth="9.140625" defaultRowHeight="12" customHeight="1"/>
  <cols>
    <col min="1" max="1" width="27.8515625" style="1" customWidth="1"/>
    <col min="2" max="2" width="1.8515625" style="1" customWidth="1"/>
    <col min="3" max="3" width="13.7109375" style="1" customWidth="1"/>
    <col min="4" max="4" width="1.8515625" style="1" customWidth="1"/>
    <col min="5" max="5" width="13.28125" style="1" bestFit="1" customWidth="1"/>
    <col min="6" max="6" width="1.8515625" style="1" customWidth="1"/>
    <col min="7" max="7" width="9.8515625" style="1" customWidth="1"/>
    <col min="8" max="8" width="1.8515625" style="1" customWidth="1"/>
    <col min="9" max="16384" width="9.28125" style="1" customWidth="1"/>
  </cols>
  <sheetData>
    <row r="1" spans="1:255" ht="11.25" customHeight="1">
      <c r="A1" s="278" t="s">
        <v>23</v>
      </c>
      <c r="B1" s="278"/>
      <c r="C1" s="278"/>
      <c r="D1" s="278"/>
      <c r="E1" s="278"/>
      <c r="F1" s="278"/>
      <c r="G1" s="278"/>
      <c r="H1" s="278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</row>
    <row r="2" spans="1:255" ht="11.25" customHeight="1">
      <c r="A2" s="278" t="s">
        <v>157</v>
      </c>
      <c r="B2" s="278"/>
      <c r="C2" s="278"/>
      <c r="D2" s="278"/>
      <c r="E2" s="278"/>
      <c r="F2" s="278"/>
      <c r="G2" s="278"/>
      <c r="H2" s="278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spans="1:255" ht="11.25" customHeight="1">
      <c r="A3" s="72"/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</row>
    <row r="4" spans="1:255" ht="11.25" customHeight="1">
      <c r="A4" s="279" t="s">
        <v>260</v>
      </c>
      <c r="B4" s="279"/>
      <c r="C4" s="279"/>
      <c r="D4" s="279"/>
      <c r="E4" s="279"/>
      <c r="F4" s="279"/>
      <c r="G4" s="279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</row>
    <row r="5" spans="1:255" ht="11.25" customHeight="1">
      <c r="A5" s="76"/>
      <c r="B5" s="76"/>
      <c r="C5" s="76"/>
      <c r="D5" s="76"/>
      <c r="E5" s="76"/>
      <c r="F5" s="76"/>
      <c r="G5" s="76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</row>
    <row r="6" spans="1:255" ht="11.25" customHeight="1">
      <c r="A6" s="83"/>
      <c r="B6" s="83"/>
      <c r="C6" s="78" t="s">
        <v>24</v>
      </c>
      <c r="D6" s="83"/>
      <c r="E6" s="78" t="s">
        <v>25</v>
      </c>
      <c r="F6" s="100"/>
      <c r="G6" s="83"/>
      <c r="H6" s="54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</row>
    <row r="7" spans="1:255" ht="11.25" customHeight="1">
      <c r="A7" s="60"/>
      <c r="B7" s="60"/>
      <c r="C7" s="76" t="s">
        <v>26</v>
      </c>
      <c r="D7" s="60"/>
      <c r="E7" s="76" t="s">
        <v>27</v>
      </c>
      <c r="F7" s="71"/>
      <c r="G7" s="76" t="s">
        <v>22</v>
      </c>
      <c r="H7" s="99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</row>
    <row r="8" spans="1:255" ht="11.25" customHeight="1">
      <c r="A8" s="141" t="s">
        <v>28</v>
      </c>
      <c r="B8" s="83"/>
      <c r="C8" s="83"/>
      <c r="D8" s="83"/>
      <c r="E8" s="83"/>
      <c r="F8" s="100"/>
      <c r="G8" s="101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ht="11.25" customHeight="1">
      <c r="A9" s="89">
        <v>2010</v>
      </c>
      <c r="B9" s="60"/>
      <c r="C9" s="185">
        <v>4110</v>
      </c>
      <c r="D9" s="186" t="s">
        <v>225</v>
      </c>
      <c r="E9" s="185">
        <v>4230</v>
      </c>
      <c r="F9" s="186" t="s">
        <v>225</v>
      </c>
      <c r="G9" s="185">
        <v>8340</v>
      </c>
      <c r="H9" s="186" t="s">
        <v>225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ht="11.25" customHeight="1">
      <c r="A10" s="89">
        <v>2011</v>
      </c>
      <c r="B10" s="60"/>
      <c r="C10" s="80">
        <v>3330</v>
      </c>
      <c r="D10" s="80"/>
      <c r="E10" s="80">
        <v>4460</v>
      </c>
      <c r="F10" s="80"/>
      <c r="G10" s="80">
        <v>7790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1.25" customHeight="1">
      <c r="A11" s="141" t="s">
        <v>29</v>
      </c>
      <c r="B11" s="77"/>
      <c r="C11" s="181"/>
      <c r="D11" s="181"/>
      <c r="E11" s="181"/>
      <c r="F11" s="182"/>
      <c r="G11" s="183"/>
      <c r="H11" s="54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11.25" customHeight="1">
      <c r="A12" s="81">
        <v>40543</v>
      </c>
      <c r="B12" s="60"/>
      <c r="C12" s="99">
        <v>343</v>
      </c>
      <c r="D12" s="184" t="s">
        <v>225</v>
      </c>
      <c r="E12" s="99">
        <v>335</v>
      </c>
      <c r="F12" s="184" t="s">
        <v>225</v>
      </c>
      <c r="G12" s="185">
        <f>SUM(C12+E12)</f>
        <v>678</v>
      </c>
      <c r="H12" s="186" t="s">
        <v>225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ht="11.25" customHeight="1">
      <c r="A13" s="81">
        <v>40908</v>
      </c>
      <c r="B13" s="57"/>
      <c r="C13" s="82">
        <v>273</v>
      </c>
      <c r="D13" s="82"/>
      <c r="E13" s="82">
        <v>410</v>
      </c>
      <c r="F13" s="82"/>
      <c r="G13" s="80">
        <v>682</v>
      </c>
      <c r="H13" s="99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ht="11.25" customHeight="1">
      <c r="A14" s="284" t="s">
        <v>226</v>
      </c>
      <c r="B14" s="285"/>
      <c r="C14" s="285"/>
      <c r="D14" s="285"/>
      <c r="E14" s="285"/>
      <c r="F14" s="285"/>
      <c r="G14" s="285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ht="11.25" customHeight="1">
      <c r="A15" s="287" t="s">
        <v>248</v>
      </c>
      <c r="B15" s="287"/>
      <c r="C15" s="287"/>
      <c r="D15" s="287"/>
      <c r="E15" s="287"/>
      <c r="F15" s="287"/>
      <c r="G15" s="287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ht="11.25" customHeight="1">
      <c r="A16" s="288" t="s">
        <v>249</v>
      </c>
      <c r="B16" s="288"/>
      <c r="C16" s="288"/>
      <c r="D16" s="288"/>
      <c r="E16" s="288"/>
      <c r="F16" s="288"/>
      <c r="G16" s="28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ht="11.25" customHeight="1">
      <c r="A17" s="286" t="s">
        <v>250</v>
      </c>
      <c r="B17" s="286"/>
      <c r="C17" s="286"/>
      <c r="D17" s="286"/>
      <c r="E17" s="286"/>
      <c r="F17" s="286"/>
      <c r="G17" s="286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.25" customHeight="1">
      <c r="A18" s="286" t="s">
        <v>245</v>
      </c>
      <c r="B18" s="286"/>
      <c r="C18" s="286"/>
      <c r="D18" s="286"/>
      <c r="E18" s="286"/>
      <c r="F18" s="286"/>
      <c r="G18" s="286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11.25" customHeight="1">
      <c r="A19" s="281" t="s">
        <v>266</v>
      </c>
      <c r="B19" s="281"/>
      <c r="C19" s="281"/>
      <c r="D19" s="281"/>
      <c r="E19" s="281"/>
      <c r="F19" s="281"/>
      <c r="G19" s="281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48" ht="11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</row>
    <row r="21" spans="1:255" ht="11.2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12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12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ht="12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</row>
    <row r="26" spans="1:255" ht="12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</row>
    <row r="27" spans="1:255" ht="12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</row>
    <row r="28" spans="1:255" ht="12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</row>
    <row r="29" spans="1:255" ht="12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</row>
    <row r="30" spans="1:255" ht="12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</row>
    <row r="31" spans="1:255" ht="12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</row>
    <row r="32" spans="1:255" ht="12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</row>
    <row r="33" spans="1:255" ht="12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</row>
    <row r="34" spans="1:255" ht="12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</row>
    <row r="35" spans="1:255" ht="12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</row>
    <row r="36" spans="1:255" ht="12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</row>
    <row r="37" spans="1:141" ht="12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22"/>
    </row>
  </sheetData>
  <sheetProtection/>
  <mergeCells count="9">
    <mergeCell ref="A14:G14"/>
    <mergeCell ref="A2:H2"/>
    <mergeCell ref="A1:H1"/>
    <mergeCell ref="A18:G18"/>
    <mergeCell ref="A19:G19"/>
    <mergeCell ref="A15:G15"/>
    <mergeCell ref="A16:G16"/>
    <mergeCell ref="A17:G17"/>
    <mergeCell ref="A4:G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" sqref="A1:C1"/>
    </sheetView>
  </sheetViews>
  <sheetFormatPr defaultColWidth="9.140625" defaultRowHeight="12" customHeight="1"/>
  <cols>
    <col min="1" max="1" width="36.421875" style="22" customWidth="1"/>
    <col min="2" max="2" width="1.8515625" style="22" customWidth="1"/>
    <col min="3" max="3" width="26.28125" style="22" customWidth="1"/>
    <col min="4" max="4" width="1.8515625" style="22" customWidth="1"/>
    <col min="5" max="16384" width="9.28125" style="22" customWidth="1"/>
  </cols>
  <sheetData>
    <row r="1" spans="1:256" ht="11.25" customHeight="1">
      <c r="A1" s="279" t="s">
        <v>30</v>
      </c>
      <c r="B1" s="279"/>
      <c r="C1" s="279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11.25" customHeight="1">
      <c r="A2" s="279" t="s">
        <v>217</v>
      </c>
      <c r="B2" s="279"/>
      <c r="C2" s="279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11.25" customHeight="1">
      <c r="A3" s="167"/>
      <c r="B3" s="167"/>
      <c r="C3" s="167"/>
      <c r="D3" s="5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ht="11.25" customHeight="1">
      <c r="A4" s="177" t="s">
        <v>138</v>
      </c>
      <c r="B4" s="141"/>
      <c r="C4" s="190" t="s">
        <v>123</v>
      </c>
      <c r="D4" s="6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12" customHeight="1">
      <c r="A5" s="168" t="s">
        <v>158</v>
      </c>
      <c r="B5" s="142"/>
      <c r="C5" s="168" t="s">
        <v>130</v>
      </c>
      <c r="D5" s="6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ht="11.25" customHeight="1">
      <c r="A6" s="169" t="s">
        <v>124</v>
      </c>
      <c r="B6" s="141"/>
      <c r="C6" s="169" t="s">
        <v>131</v>
      </c>
      <c r="D6" s="6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11.25" customHeight="1">
      <c r="A7" s="169" t="s">
        <v>125</v>
      </c>
      <c r="B7" s="141"/>
      <c r="C7" s="169" t="s">
        <v>132</v>
      </c>
      <c r="D7" s="6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11.25" customHeight="1">
      <c r="A8" s="169" t="s">
        <v>126</v>
      </c>
      <c r="B8" s="141"/>
      <c r="C8" s="169" t="s">
        <v>133</v>
      </c>
      <c r="D8" s="64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11.25" customHeight="1">
      <c r="A9" s="168" t="s">
        <v>127</v>
      </c>
      <c r="B9" s="141"/>
      <c r="C9" s="168" t="s">
        <v>134</v>
      </c>
      <c r="D9" s="50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2" customHeight="1">
      <c r="A10" s="191" t="s">
        <v>195</v>
      </c>
      <c r="B10" s="141"/>
      <c r="C10" s="168" t="s">
        <v>137</v>
      </c>
      <c r="D10" s="50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1.25" customHeight="1">
      <c r="A11" s="168" t="s">
        <v>128</v>
      </c>
      <c r="B11" s="141"/>
      <c r="C11" s="168" t="s">
        <v>135</v>
      </c>
      <c r="D11" s="64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ht="11.25" customHeight="1">
      <c r="A12" s="98" t="s">
        <v>129</v>
      </c>
      <c r="B12" s="141"/>
      <c r="C12" s="168" t="s">
        <v>136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ht="12.75" customHeight="1">
      <c r="A13" s="191" t="s">
        <v>196</v>
      </c>
      <c r="B13" s="141"/>
      <c r="C13" s="169" t="s">
        <v>197</v>
      </c>
      <c r="D13" s="7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ht="11.25" customHeight="1">
      <c r="A14" s="292" t="s">
        <v>215</v>
      </c>
      <c r="B14" s="292"/>
      <c r="C14" s="292"/>
      <c r="D14" s="75"/>
      <c r="E14" s="75"/>
      <c r="F14" s="75"/>
      <c r="G14" s="75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11.25" customHeight="1">
      <c r="A15" s="277" t="s">
        <v>251</v>
      </c>
      <c r="B15" s="277"/>
      <c r="C15" s="277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11.25" customHeight="1">
      <c r="A16" s="285" t="s">
        <v>261</v>
      </c>
      <c r="B16" s="285"/>
      <c r="C16" s="285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3" s="73" customFormat="1" ht="11.25" customHeight="1">
      <c r="A17" s="289" t="s">
        <v>159</v>
      </c>
      <c r="B17" s="289"/>
      <c r="C17" s="289"/>
    </row>
    <row r="18" spans="1:256" ht="11.25" customHeight="1">
      <c r="A18" s="289" t="s">
        <v>239</v>
      </c>
      <c r="B18" s="289"/>
      <c r="C18" s="289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11.25" customHeight="1">
      <c r="A19" s="290" t="s">
        <v>201</v>
      </c>
      <c r="B19" s="290"/>
      <c r="C19" s="290"/>
      <c r="D19" s="5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ht="11.25" customHeight="1">
      <c r="A20" s="291" t="s">
        <v>199</v>
      </c>
      <c r="B20" s="291"/>
      <c r="C20" s="291"/>
      <c r="D20" s="5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ht="11.25" customHeight="1">
      <c r="A21" s="290" t="s">
        <v>198</v>
      </c>
      <c r="B21" s="290"/>
      <c r="C21" s="290"/>
      <c r="D21" s="5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3" ht="12" customHeight="1">
      <c r="A22" s="25"/>
      <c r="B22" s="25"/>
      <c r="C22" s="25"/>
    </row>
    <row r="23" spans="1:3" ht="12" customHeight="1">
      <c r="A23" s="25"/>
      <c r="B23" s="25"/>
      <c r="C23" s="25"/>
    </row>
  </sheetData>
  <sheetProtection/>
  <mergeCells count="10">
    <mergeCell ref="A18:C18"/>
    <mergeCell ref="A19:C19"/>
    <mergeCell ref="A20:C20"/>
    <mergeCell ref="A21:C21"/>
    <mergeCell ref="A1:C1"/>
    <mergeCell ref="A2:C2"/>
    <mergeCell ref="A14:C14"/>
    <mergeCell ref="A15:C15"/>
    <mergeCell ref="A16:C16"/>
    <mergeCell ref="A17:C17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A1" sqref="A1:F1"/>
    </sheetView>
  </sheetViews>
  <sheetFormatPr defaultColWidth="9.140625" defaultRowHeight="12" customHeight="1"/>
  <cols>
    <col min="1" max="1" width="49.140625" style="22" customWidth="1"/>
    <col min="2" max="2" width="1.8515625" style="22" customWidth="1"/>
    <col min="3" max="3" width="14.8515625" style="22" customWidth="1"/>
    <col min="4" max="4" width="1.8515625" style="22" customWidth="1"/>
    <col min="5" max="5" width="14.8515625" style="22" customWidth="1"/>
    <col min="6" max="6" width="1.8515625" style="22" customWidth="1"/>
    <col min="7" max="16384" width="9.28125" style="22" customWidth="1"/>
  </cols>
  <sheetData>
    <row r="1" spans="1:256" s="21" customFormat="1" ht="11.25" customHeight="1">
      <c r="A1" s="295" t="s">
        <v>41</v>
      </c>
      <c r="B1" s="295"/>
      <c r="C1" s="295"/>
      <c r="D1" s="295"/>
      <c r="E1" s="295"/>
      <c r="F1" s="295"/>
      <c r="G1" s="53"/>
      <c r="H1" s="53"/>
      <c r="I1" s="53"/>
      <c r="J1" s="53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55" customFormat="1" ht="11.25" customHeight="1">
      <c r="A2" s="295" t="s">
        <v>160</v>
      </c>
      <c r="B2" s="295"/>
      <c r="C2" s="295"/>
      <c r="D2" s="295"/>
      <c r="E2" s="295"/>
      <c r="F2" s="29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s="55" customFormat="1" ht="11.25" customHeight="1">
      <c r="A3" s="56"/>
      <c r="B3" s="56"/>
      <c r="C3" s="56"/>
      <c r="D3" s="56"/>
      <c r="E3" s="56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55" customFormat="1" ht="11.25" customHeight="1">
      <c r="A4" s="295" t="s">
        <v>260</v>
      </c>
      <c r="B4" s="295"/>
      <c r="C4" s="295"/>
      <c r="D4" s="295"/>
      <c r="E4" s="295"/>
      <c r="F4" s="295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s="55" customFormat="1" ht="11.25" customHeight="1">
      <c r="A5" s="56"/>
      <c r="B5" s="56"/>
      <c r="C5" s="56"/>
      <c r="D5" s="56"/>
      <c r="E5" s="5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s="55" customFormat="1" ht="11.25" customHeight="1">
      <c r="A6" s="57" t="s">
        <v>31</v>
      </c>
      <c r="B6" s="57"/>
      <c r="C6" s="58">
        <v>2010</v>
      </c>
      <c r="D6" s="59"/>
      <c r="E6" s="58">
        <v>2011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55" customFormat="1" ht="11.25" customHeight="1">
      <c r="A7" s="142" t="s">
        <v>32</v>
      </c>
      <c r="B7" s="61"/>
      <c r="C7" s="61"/>
      <c r="D7" s="62"/>
      <c r="E7" s="6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s="55" customFormat="1" ht="11.25" customHeight="1">
      <c r="A8" s="3" t="s">
        <v>33</v>
      </c>
      <c r="B8" s="61"/>
      <c r="C8" s="63">
        <f>71078*0.001</f>
        <v>71.078</v>
      </c>
      <c r="D8" s="64"/>
      <c r="E8" s="63">
        <v>96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s="55" customFormat="1" ht="11.25" customHeight="1">
      <c r="A9" s="3" t="s">
        <v>34</v>
      </c>
      <c r="B9" s="61"/>
      <c r="C9" s="65" t="s">
        <v>3</v>
      </c>
      <c r="D9" s="64"/>
      <c r="E9" s="65">
        <v>997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s="55" customFormat="1" ht="12" customHeight="1">
      <c r="A10" s="192" t="s">
        <v>161</v>
      </c>
      <c r="B10" s="61"/>
      <c r="C10" s="65" t="s">
        <v>3</v>
      </c>
      <c r="D10" s="64"/>
      <c r="E10" s="65" t="s">
        <v>3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55" customFormat="1" ht="12" customHeight="1">
      <c r="A11" s="192" t="s">
        <v>162</v>
      </c>
      <c r="B11" s="61"/>
      <c r="C11" s="63">
        <v>5990</v>
      </c>
      <c r="D11" s="64"/>
      <c r="E11" s="63">
        <v>6760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55" customFormat="1" ht="11.25" customHeight="1">
      <c r="A12" s="3" t="s">
        <v>35</v>
      </c>
      <c r="B12" s="61"/>
      <c r="C12" s="65" t="s">
        <v>3</v>
      </c>
      <c r="D12" s="50"/>
      <c r="E12" s="65" t="s">
        <v>3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55" customFormat="1" ht="11.25" customHeight="1">
      <c r="A13" s="3" t="s">
        <v>36</v>
      </c>
      <c r="B13" s="61"/>
      <c r="C13" s="66">
        <v>99.34</v>
      </c>
      <c r="D13" s="67"/>
      <c r="E13" s="66">
        <v>88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55" customFormat="1" ht="11.25" customHeight="1">
      <c r="A14" s="4" t="s">
        <v>22</v>
      </c>
      <c r="B14" s="61"/>
      <c r="C14" s="68">
        <v>10900</v>
      </c>
      <c r="D14" s="69"/>
      <c r="E14" s="68">
        <v>12200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s="55" customFormat="1" ht="11.25" customHeight="1">
      <c r="A15" s="141" t="s">
        <v>37</v>
      </c>
      <c r="B15" s="61"/>
      <c r="C15" s="63"/>
      <c r="D15" s="64"/>
      <c r="E15" s="6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55" customFormat="1" ht="11.25" customHeight="1">
      <c r="A16" s="3" t="s">
        <v>19</v>
      </c>
      <c r="B16" s="61"/>
      <c r="C16" s="63">
        <v>128.899</v>
      </c>
      <c r="D16" s="64"/>
      <c r="E16" s="63">
        <v>115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55" customFormat="1" ht="11.25" customHeight="1">
      <c r="A17" s="3" t="s">
        <v>21</v>
      </c>
      <c r="B17" s="61"/>
      <c r="C17" s="65" t="s">
        <v>3</v>
      </c>
      <c r="D17" s="64"/>
      <c r="E17" s="65" t="s">
        <v>3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55" customFormat="1" ht="11.25" customHeight="1">
      <c r="A18" s="3" t="s">
        <v>38</v>
      </c>
      <c r="B18" s="61"/>
      <c r="C18" s="65">
        <v>5890</v>
      </c>
      <c r="D18" s="64"/>
      <c r="E18" s="65">
        <v>6850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55" customFormat="1" ht="12" customHeight="1">
      <c r="A19" s="192" t="s">
        <v>163</v>
      </c>
      <c r="B19" s="61"/>
      <c r="C19" s="65" t="s">
        <v>3</v>
      </c>
      <c r="D19" s="64"/>
      <c r="E19" s="65" t="s">
        <v>3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55" customFormat="1" ht="12" customHeight="1">
      <c r="A20" s="192" t="s">
        <v>164</v>
      </c>
      <c r="B20" s="61"/>
      <c r="C20" s="66">
        <v>99.34</v>
      </c>
      <c r="D20" s="67"/>
      <c r="E20" s="66">
        <v>88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55" customFormat="1" ht="11.25" customHeight="1">
      <c r="A21" s="4" t="s">
        <v>22</v>
      </c>
      <c r="B21" s="61"/>
      <c r="C21" s="68">
        <v>10900</v>
      </c>
      <c r="D21" s="69"/>
      <c r="E21" s="68">
        <v>12200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55" customFormat="1" ht="11.25" customHeight="1">
      <c r="A22" s="141" t="s">
        <v>39</v>
      </c>
      <c r="B22" s="61"/>
      <c r="C22" s="63"/>
      <c r="D22" s="64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s="55" customFormat="1" ht="11.25" customHeight="1">
      <c r="A23" s="3" t="s">
        <v>19</v>
      </c>
      <c r="B23" s="61"/>
      <c r="C23" s="63">
        <f>22820*0.001</f>
        <v>22.82</v>
      </c>
      <c r="D23" s="64"/>
      <c r="E23" s="63">
        <v>18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55" customFormat="1" ht="11.25" customHeight="1">
      <c r="A24" s="3" t="s">
        <v>21</v>
      </c>
      <c r="B24" s="61"/>
      <c r="C24" s="63">
        <f>57609*0.001</f>
        <v>57.609</v>
      </c>
      <c r="D24" s="62"/>
      <c r="E24" s="63">
        <v>36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55" customFormat="1" ht="11.25" customHeight="1">
      <c r="A25" s="3" t="s">
        <v>38</v>
      </c>
      <c r="B25" s="61"/>
      <c r="C25" s="63">
        <f>413562*0.001</f>
        <v>413.562</v>
      </c>
      <c r="D25" s="62"/>
      <c r="E25" s="63">
        <v>445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55" customFormat="1" ht="12" customHeight="1">
      <c r="A26" s="192" t="s">
        <v>163</v>
      </c>
      <c r="B26" s="61"/>
      <c r="C26" s="65">
        <f>61448*0.001</f>
        <v>61.448</v>
      </c>
      <c r="D26" s="64"/>
      <c r="E26" s="65">
        <v>45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s="55" customFormat="1" ht="12" customHeight="1">
      <c r="A27" s="192" t="s">
        <v>164</v>
      </c>
      <c r="B27" s="61"/>
      <c r="C27" s="66">
        <f>11225*0.001</f>
        <v>11.225</v>
      </c>
      <c r="D27" s="71"/>
      <c r="E27" s="66">
        <v>13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s="55" customFormat="1" ht="11.25" customHeight="1">
      <c r="A28" s="119" t="s">
        <v>22</v>
      </c>
      <c r="B28" s="60"/>
      <c r="C28" s="70">
        <f>566665*0.001</f>
        <v>566.665</v>
      </c>
      <c r="D28" s="71"/>
      <c r="E28" s="70">
        <f>SUM(E23:E27)+1</f>
        <v>558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s="55" customFormat="1" ht="11.25" customHeight="1">
      <c r="A29" s="288" t="s">
        <v>267</v>
      </c>
      <c r="B29" s="288"/>
      <c r="C29" s="288"/>
      <c r="D29" s="288"/>
      <c r="E29" s="288"/>
      <c r="F29" s="288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55" customFormat="1" ht="11.25" customHeight="1">
      <c r="A30" s="293" t="s">
        <v>154</v>
      </c>
      <c r="B30" s="293"/>
      <c r="C30" s="293"/>
      <c r="D30" s="293"/>
      <c r="E30" s="293"/>
      <c r="F30" s="29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s="55" customFormat="1" ht="11.25" customHeight="1">
      <c r="A31" s="293" t="s">
        <v>165</v>
      </c>
      <c r="B31" s="293"/>
      <c r="C31" s="293"/>
      <c r="D31" s="293"/>
      <c r="E31" s="293"/>
      <c r="F31" s="29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s="55" customFormat="1" ht="11.25" customHeight="1">
      <c r="A32" s="287" t="s">
        <v>166</v>
      </c>
      <c r="B32" s="287"/>
      <c r="C32" s="287"/>
      <c r="D32" s="287"/>
      <c r="E32" s="287"/>
      <c r="F32" s="287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s="55" customFormat="1" ht="11.25" customHeight="1">
      <c r="A33" s="293" t="s">
        <v>167</v>
      </c>
      <c r="B33" s="293"/>
      <c r="C33" s="293"/>
      <c r="D33" s="293"/>
      <c r="E33" s="293"/>
      <c r="F33" s="29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s="55" customFormat="1" ht="11.25" customHeight="1">
      <c r="A34" s="294" t="s">
        <v>40</v>
      </c>
      <c r="B34" s="294"/>
      <c r="C34" s="294"/>
      <c r="D34" s="294"/>
      <c r="E34" s="294"/>
      <c r="F34" s="29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55" customFormat="1" ht="11.25" customHeight="1">
      <c r="A35" s="293" t="s">
        <v>168</v>
      </c>
      <c r="B35" s="293"/>
      <c r="C35" s="293"/>
      <c r="D35" s="293"/>
      <c r="E35" s="293"/>
      <c r="F35" s="29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s="55" customFormat="1" ht="11.25" customHeight="1">
      <c r="A36" s="293" t="s">
        <v>169</v>
      </c>
      <c r="B36" s="293"/>
      <c r="C36" s="293"/>
      <c r="D36" s="293"/>
      <c r="E36" s="293"/>
      <c r="F36" s="29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s="55" customFormat="1" ht="11.25" customHeight="1">
      <c r="A37" s="293" t="s">
        <v>170</v>
      </c>
      <c r="B37" s="293"/>
      <c r="C37" s="293"/>
      <c r="D37" s="293"/>
      <c r="E37" s="293"/>
      <c r="F37" s="29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43" ht="11.25" customHeight="1"/>
  </sheetData>
  <sheetProtection/>
  <mergeCells count="12">
    <mergeCell ref="A1:F1"/>
    <mergeCell ref="A2:F2"/>
    <mergeCell ref="A4:F4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</mergeCells>
  <printOptions/>
  <pageMargins left="0.5" right="0.5" top="0.5" bottom="0.5" header="0.5" footer="0.5"/>
  <pageSetup horizontalDpi="1200" verticalDpi="1200" orientation="portrait" r:id="rId1"/>
  <ignoredErrors>
    <ignoredError sqref="D8 D15 D22 D25 D27 D1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A1" sqref="A1:M1"/>
    </sheetView>
  </sheetViews>
  <sheetFormatPr defaultColWidth="9.140625" defaultRowHeight="12" customHeight="1"/>
  <cols>
    <col min="1" max="1" width="23.8515625" style="25" customWidth="1"/>
    <col min="2" max="2" width="1.8515625" style="25" customWidth="1"/>
    <col min="3" max="3" width="15.28125" style="25" customWidth="1"/>
    <col min="4" max="4" width="1.8515625" style="25" customWidth="1"/>
    <col min="5" max="5" width="14.00390625" style="25" customWidth="1"/>
    <col min="6" max="6" width="1.8515625" style="25" customWidth="1"/>
    <col min="7" max="7" width="13.7109375" style="25" customWidth="1"/>
    <col min="8" max="8" width="1.8515625" style="25" customWidth="1"/>
    <col min="9" max="9" width="13.00390625" style="25" customWidth="1"/>
    <col min="10" max="10" width="1.8515625" style="25" customWidth="1"/>
    <col min="11" max="11" width="13.8515625" style="25" customWidth="1"/>
    <col min="12" max="12" width="1.8515625" style="25" customWidth="1"/>
    <col min="13" max="13" width="12.28125" style="25" customWidth="1"/>
    <col min="14" max="14" width="1.8515625" style="25" customWidth="1"/>
    <col min="15" max="16384" width="9.28125" style="25" customWidth="1"/>
  </cols>
  <sheetData>
    <row r="1" spans="1:256" ht="11.25" customHeight="1">
      <c r="A1" s="278" t="s">
        <v>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77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ht="11.25" customHeight="1">
      <c r="A2" s="278" t="s">
        <v>171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77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ht="11.25" customHeight="1">
      <c r="A4" s="31"/>
      <c r="B4" s="31"/>
      <c r="C4" s="296">
        <v>2010</v>
      </c>
      <c r="D4" s="296"/>
      <c r="E4" s="296"/>
      <c r="F4" s="296"/>
      <c r="G4" s="296"/>
      <c r="H4" s="83"/>
      <c r="I4" s="296">
        <v>2011</v>
      </c>
      <c r="J4" s="296"/>
      <c r="K4" s="296"/>
      <c r="L4" s="296"/>
      <c r="M4" s="296"/>
      <c r="N4" s="61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11.25" customHeight="1">
      <c r="A5" s="33"/>
      <c r="B5" s="33"/>
      <c r="C5" s="296" t="s">
        <v>108</v>
      </c>
      <c r="D5" s="296"/>
      <c r="E5" s="296"/>
      <c r="F5" s="296"/>
      <c r="G5" s="33"/>
      <c r="H5" s="35"/>
      <c r="I5" s="296" t="s">
        <v>108</v>
      </c>
      <c r="J5" s="296"/>
      <c r="K5" s="296"/>
      <c r="L5" s="296"/>
      <c r="M5" s="3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11.25" customHeight="1">
      <c r="A6" s="33"/>
      <c r="B6" s="33"/>
      <c r="C6" s="36"/>
      <c r="D6" s="36"/>
      <c r="E6" s="28" t="s">
        <v>25</v>
      </c>
      <c r="F6" s="33"/>
      <c r="G6" s="33"/>
      <c r="H6" s="35"/>
      <c r="I6" s="36"/>
      <c r="J6" s="36"/>
      <c r="K6" s="28" t="s">
        <v>25</v>
      </c>
      <c r="L6" s="33"/>
      <c r="M6" s="33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1.25" customHeight="1">
      <c r="A7" s="33"/>
      <c r="B7" s="33"/>
      <c r="C7" s="26" t="s">
        <v>43</v>
      </c>
      <c r="D7" s="33"/>
      <c r="E7" s="26" t="s">
        <v>172</v>
      </c>
      <c r="F7" s="33"/>
      <c r="G7" s="26" t="s">
        <v>44</v>
      </c>
      <c r="H7" s="35"/>
      <c r="I7" s="26" t="s">
        <v>43</v>
      </c>
      <c r="J7" s="33"/>
      <c r="K7" s="26" t="s">
        <v>172</v>
      </c>
      <c r="L7" s="33"/>
      <c r="M7" s="26" t="s">
        <v>44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ht="11.25" customHeight="1">
      <c r="A8" s="142" t="s">
        <v>45</v>
      </c>
      <c r="B8" s="30"/>
      <c r="C8" s="27" t="s">
        <v>46</v>
      </c>
      <c r="D8" s="30"/>
      <c r="E8" s="27" t="s">
        <v>46</v>
      </c>
      <c r="F8" s="30"/>
      <c r="G8" s="27" t="s">
        <v>47</v>
      </c>
      <c r="H8" s="37"/>
      <c r="I8" s="27" t="s">
        <v>46</v>
      </c>
      <c r="J8" s="30"/>
      <c r="K8" s="27" t="s">
        <v>46</v>
      </c>
      <c r="L8" s="30"/>
      <c r="M8" s="27" t="s">
        <v>47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11.25" customHeight="1">
      <c r="A9" s="30" t="s">
        <v>73</v>
      </c>
      <c r="B9" s="36"/>
      <c r="C9" s="106" t="s">
        <v>48</v>
      </c>
      <c r="D9" s="44"/>
      <c r="E9" s="106" t="s">
        <v>48</v>
      </c>
      <c r="F9" s="46"/>
      <c r="G9" s="42">
        <f>4896*0.001</f>
        <v>4.896</v>
      </c>
      <c r="H9" s="43"/>
      <c r="I9" s="147" t="s">
        <v>218</v>
      </c>
      <c r="J9" s="147"/>
      <c r="K9" s="147" t="s">
        <v>219</v>
      </c>
      <c r="L9" s="46"/>
      <c r="M9" s="42">
        <v>609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11.25" customHeight="1">
      <c r="A10" s="30" t="s">
        <v>74</v>
      </c>
      <c r="B10" s="36"/>
      <c r="C10" s="47">
        <f>3964/2204.623</f>
        <v>1.7980398462685003</v>
      </c>
      <c r="D10" s="44"/>
      <c r="E10" s="47">
        <f>2045/2204.623</f>
        <v>0.9275962375426546</v>
      </c>
      <c r="F10" s="46"/>
      <c r="G10" s="85">
        <f>25000*0.001</f>
        <v>25</v>
      </c>
      <c r="H10" s="43"/>
      <c r="I10" s="45" t="s">
        <v>20</v>
      </c>
      <c r="J10" s="44"/>
      <c r="K10" s="85" t="s">
        <v>20</v>
      </c>
      <c r="L10" s="44"/>
      <c r="M10" s="85" t="s">
        <v>20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11.25" customHeight="1">
      <c r="A11" s="34" t="s">
        <v>51</v>
      </c>
      <c r="B11" s="33"/>
      <c r="C11" s="45" t="s">
        <v>20</v>
      </c>
      <c r="D11" s="44"/>
      <c r="E11" s="85" t="s">
        <v>20</v>
      </c>
      <c r="F11" s="44"/>
      <c r="G11" s="85" t="s">
        <v>20</v>
      </c>
      <c r="H11" s="48"/>
      <c r="I11" s="194">
        <v>190</v>
      </c>
      <c r="J11" s="44"/>
      <c r="K11" s="85">
        <v>98</v>
      </c>
      <c r="L11" s="44"/>
      <c r="M11" s="85">
        <v>3720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ht="11.25" customHeight="1">
      <c r="A12" s="34" t="s">
        <v>53</v>
      </c>
      <c r="B12" s="33"/>
      <c r="C12" s="85">
        <f>1074227/2204.623</f>
        <v>487.26108726979623</v>
      </c>
      <c r="D12" s="44"/>
      <c r="E12" s="47">
        <f>554301/2204.623</f>
        <v>251.4266611570323</v>
      </c>
      <c r="F12" s="44"/>
      <c r="G12" s="47">
        <v>5570</v>
      </c>
      <c r="H12" s="48"/>
      <c r="I12" s="45" t="s">
        <v>20</v>
      </c>
      <c r="J12" s="44"/>
      <c r="K12" s="85" t="s">
        <v>20</v>
      </c>
      <c r="L12" s="44"/>
      <c r="M12" s="85" t="s">
        <v>20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11.25" customHeight="1">
      <c r="A13" s="34" t="s">
        <v>54</v>
      </c>
      <c r="B13" s="33"/>
      <c r="C13" s="85">
        <f>23378/2204.623</f>
        <v>10.604080606979062</v>
      </c>
      <c r="D13" s="44"/>
      <c r="E13" s="85">
        <f>12063/2204.623</f>
        <v>5.471683820771171</v>
      </c>
      <c r="F13" s="44"/>
      <c r="G13" s="85">
        <f>116097*0.001</f>
        <v>116.09700000000001</v>
      </c>
      <c r="H13" s="48"/>
      <c r="I13" s="194">
        <v>3</v>
      </c>
      <c r="J13" s="44"/>
      <c r="K13" s="85">
        <v>2</v>
      </c>
      <c r="L13" s="44"/>
      <c r="M13" s="85">
        <v>98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11.25" customHeight="1">
      <c r="A14" s="34" t="s">
        <v>89</v>
      </c>
      <c r="B14" s="33"/>
      <c r="C14" s="85">
        <f>19566/2204.623</f>
        <v>8.87498678912449</v>
      </c>
      <c r="D14" s="44"/>
      <c r="E14" s="85">
        <f>10096/2204.623</f>
        <v>4.579467782019874</v>
      </c>
      <c r="F14" s="44"/>
      <c r="G14" s="47">
        <f>253598*0.001</f>
        <v>253.598</v>
      </c>
      <c r="H14" s="48"/>
      <c r="I14" s="195" t="s">
        <v>221</v>
      </c>
      <c r="J14" s="148"/>
      <c r="K14" s="147" t="s">
        <v>220</v>
      </c>
      <c r="L14" s="44"/>
      <c r="M14" s="47">
        <v>46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ht="11.25" customHeight="1">
      <c r="A15" s="34" t="s">
        <v>58</v>
      </c>
      <c r="B15" s="33"/>
      <c r="C15" s="47">
        <f>3666/2204.623</f>
        <v>1.6628693431938248</v>
      </c>
      <c r="D15" s="44"/>
      <c r="E15" s="47">
        <f>1892/2204.623</f>
        <v>0.8581966168365294</v>
      </c>
      <c r="F15" s="44"/>
      <c r="G15" s="47">
        <f>25780*0.001</f>
        <v>25.78</v>
      </c>
      <c r="H15" s="48"/>
      <c r="I15" s="106" t="s">
        <v>48</v>
      </c>
      <c r="J15" s="106"/>
      <c r="K15" s="106" t="s">
        <v>48</v>
      </c>
      <c r="L15" s="44"/>
      <c r="M15" s="47">
        <v>18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ht="11.25" customHeight="1">
      <c r="A16" s="34" t="s">
        <v>59</v>
      </c>
      <c r="B16" s="33"/>
      <c r="C16" s="45" t="s">
        <v>20</v>
      </c>
      <c r="D16" s="44"/>
      <c r="E16" s="85" t="s">
        <v>20</v>
      </c>
      <c r="F16" s="44"/>
      <c r="G16" s="85" t="s">
        <v>20</v>
      </c>
      <c r="H16" s="48"/>
      <c r="I16" s="195" t="s">
        <v>222</v>
      </c>
      <c r="J16" s="150"/>
      <c r="K16" s="149" t="s">
        <v>223</v>
      </c>
      <c r="L16" s="44"/>
      <c r="M16" s="47">
        <v>1140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11.25" customHeight="1">
      <c r="A17" s="34" t="s">
        <v>79</v>
      </c>
      <c r="B17" s="33"/>
      <c r="C17" s="47">
        <f>4630/2204.623</f>
        <v>2.100132312871634</v>
      </c>
      <c r="D17" s="44"/>
      <c r="E17" s="47">
        <f>2389/2204.623</f>
        <v>1.0836319860583872</v>
      </c>
      <c r="F17" s="44"/>
      <c r="G17" s="47">
        <f>95600*0.001</f>
        <v>95.60000000000001</v>
      </c>
      <c r="H17" s="48"/>
      <c r="I17" s="45" t="s">
        <v>20</v>
      </c>
      <c r="J17" s="44"/>
      <c r="K17" s="85" t="s">
        <v>20</v>
      </c>
      <c r="L17" s="44"/>
      <c r="M17" s="85" t="s">
        <v>20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11.25" customHeight="1">
      <c r="A18" s="34" t="s">
        <v>63</v>
      </c>
      <c r="B18" s="33"/>
      <c r="C18" s="85" t="s">
        <v>20</v>
      </c>
      <c r="D18" s="44"/>
      <c r="E18" s="85" t="s">
        <v>20</v>
      </c>
      <c r="F18" s="44"/>
      <c r="G18" s="85" t="s">
        <v>20</v>
      </c>
      <c r="H18" s="48"/>
      <c r="I18" s="194">
        <v>18</v>
      </c>
      <c r="J18" s="44"/>
      <c r="K18" s="85">
        <v>9</v>
      </c>
      <c r="L18" s="44"/>
      <c r="M18" s="85">
        <v>278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ht="11.25" customHeight="1">
      <c r="A19" s="34" t="s">
        <v>90</v>
      </c>
      <c r="B19" s="33"/>
      <c r="C19" s="85">
        <f>6424/2204.623</f>
        <v>2.913876885072867</v>
      </c>
      <c r="D19" s="44"/>
      <c r="E19" s="85">
        <f>3315/2204.623</f>
        <v>1.503658448632714</v>
      </c>
      <c r="F19" s="44"/>
      <c r="G19" s="85">
        <f>27815*0.001</f>
        <v>27.815</v>
      </c>
      <c r="H19" s="48"/>
      <c r="I19" s="45" t="s">
        <v>20</v>
      </c>
      <c r="J19" s="44"/>
      <c r="K19" s="85" t="s">
        <v>20</v>
      </c>
      <c r="L19" s="44"/>
      <c r="M19" s="85" t="s">
        <v>20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ht="11.25" customHeight="1">
      <c r="A20" s="34" t="s">
        <v>65</v>
      </c>
      <c r="B20" s="33"/>
      <c r="C20" s="85">
        <f>8468/2204.623</f>
        <v>3.841019530323325</v>
      </c>
      <c r="D20" s="44"/>
      <c r="E20" s="85">
        <f>4369/2204.623</f>
        <v>1.9817447246082436</v>
      </c>
      <c r="F20" s="44"/>
      <c r="G20" s="85">
        <f>59540*0.001</f>
        <v>59.54</v>
      </c>
      <c r="H20" s="50"/>
      <c r="I20" s="148">
        <v>1</v>
      </c>
      <c r="J20" s="44"/>
      <c r="K20" s="106" t="s">
        <v>48</v>
      </c>
      <c r="L20" s="44"/>
      <c r="M20" s="85">
        <v>8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11.25" customHeight="1">
      <c r="A21" s="30" t="s">
        <v>66</v>
      </c>
      <c r="B21" s="33"/>
      <c r="C21" s="65">
        <f>32005/2204.623</f>
        <v>14.517221311761693</v>
      </c>
      <c r="D21" s="49"/>
      <c r="E21" s="65">
        <f>16514/2204.623</f>
        <v>7.490623113339559</v>
      </c>
      <c r="F21" s="49"/>
      <c r="G21" s="65">
        <f>225000*0.001</f>
        <v>225</v>
      </c>
      <c r="H21" s="50"/>
      <c r="I21" s="170">
        <v>13</v>
      </c>
      <c r="J21" s="49"/>
      <c r="K21" s="65">
        <v>7</v>
      </c>
      <c r="L21" s="49"/>
      <c r="M21" s="65">
        <v>198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ht="11.25" customHeight="1">
      <c r="A22" s="30" t="s">
        <v>83</v>
      </c>
      <c r="B22" s="33"/>
      <c r="C22" s="193">
        <v>2</v>
      </c>
      <c r="D22" s="225" t="s">
        <v>225</v>
      </c>
      <c r="E22" s="65">
        <v>1</v>
      </c>
      <c r="F22" s="225" t="s">
        <v>225</v>
      </c>
      <c r="G22" s="65">
        <v>42</v>
      </c>
      <c r="H22" s="226" t="s">
        <v>225</v>
      </c>
      <c r="I22" s="170">
        <v>1</v>
      </c>
      <c r="J22" s="49"/>
      <c r="K22" s="65">
        <v>1</v>
      </c>
      <c r="L22" s="49"/>
      <c r="M22" s="65">
        <v>22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ht="11.25" customHeight="1">
      <c r="A23" s="12" t="s">
        <v>22</v>
      </c>
      <c r="B23" s="30"/>
      <c r="C23" s="51">
        <v>534.5733138953917</v>
      </c>
      <c r="D23" s="52"/>
      <c r="E23" s="51">
        <v>276.32326388684146</v>
      </c>
      <c r="F23" s="51"/>
      <c r="G23" s="51">
        <v>6440</v>
      </c>
      <c r="H23" s="51"/>
      <c r="I23" s="176">
        <v>328</v>
      </c>
      <c r="J23" s="51"/>
      <c r="K23" s="51">
        <v>169</v>
      </c>
      <c r="L23" s="51"/>
      <c r="M23" s="51">
        <v>6140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ht="11.25" customHeight="1">
      <c r="A24" s="297" t="s">
        <v>203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ht="11.25" customHeight="1">
      <c r="A25" s="280" t="s">
        <v>154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11.25" customHeight="1">
      <c r="A26" s="286" t="s">
        <v>173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ht="11.25" customHeight="1">
      <c r="A27" s="286" t="s">
        <v>174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ht="11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ht="11.25" customHeight="1">
      <c r="A29" s="281" t="s">
        <v>139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</sheetData>
  <sheetProtection/>
  <mergeCells count="11">
    <mergeCell ref="A1:M1"/>
    <mergeCell ref="A24:M24"/>
    <mergeCell ref="A25:M25"/>
    <mergeCell ref="A26:M26"/>
    <mergeCell ref="A27:M27"/>
    <mergeCell ref="A29:M29"/>
    <mergeCell ref="C4:G4"/>
    <mergeCell ref="I5:L5"/>
    <mergeCell ref="C5:F5"/>
    <mergeCell ref="I4:M4"/>
    <mergeCell ref="A2:M2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20.28125" style="1" customWidth="1"/>
    <col min="2" max="2" width="1.8515625" style="1" customWidth="1"/>
    <col min="3" max="3" width="14.140625" style="1" customWidth="1"/>
    <col min="4" max="4" width="1.8515625" style="1" customWidth="1"/>
    <col min="5" max="5" width="11.8515625" style="1" customWidth="1"/>
    <col min="6" max="6" width="1.8515625" style="1" customWidth="1"/>
    <col min="7" max="7" width="12.28125" style="1" customWidth="1"/>
    <col min="8" max="8" width="1.8515625" style="1" customWidth="1"/>
    <col min="9" max="9" width="11.421875" style="1" customWidth="1"/>
    <col min="10" max="10" width="1.8515625" style="1" customWidth="1"/>
    <col min="11" max="16384" width="9.28125" style="1" customWidth="1"/>
  </cols>
  <sheetData>
    <row r="1" spans="1:256" ht="11.25" customHeight="1">
      <c r="A1" s="278" t="s">
        <v>68</v>
      </c>
      <c r="B1" s="278"/>
      <c r="C1" s="278"/>
      <c r="D1" s="278"/>
      <c r="E1" s="278"/>
      <c r="F1" s="278"/>
      <c r="G1" s="278"/>
      <c r="H1" s="278"/>
      <c r="I1" s="278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11.25" customHeight="1">
      <c r="A2" s="278" t="s">
        <v>175</v>
      </c>
      <c r="B2" s="278"/>
      <c r="C2" s="278"/>
      <c r="D2" s="278"/>
      <c r="E2" s="278"/>
      <c r="F2" s="278"/>
      <c r="G2" s="278"/>
      <c r="H2" s="278"/>
      <c r="I2" s="278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11.25" customHeight="1">
      <c r="A3" s="76"/>
      <c r="B3" s="76"/>
      <c r="C3" s="76"/>
      <c r="D3" s="76"/>
      <c r="E3" s="76"/>
      <c r="F3" s="76"/>
      <c r="G3" s="76"/>
      <c r="H3" s="76"/>
      <c r="I3" s="76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ht="11.25" customHeight="1">
      <c r="A4" s="83"/>
      <c r="B4" s="83"/>
      <c r="C4" s="283">
        <v>2010</v>
      </c>
      <c r="D4" s="283"/>
      <c r="E4" s="283"/>
      <c r="F4" s="83"/>
      <c r="G4" s="283">
        <v>2011</v>
      </c>
      <c r="H4" s="283"/>
      <c r="I4" s="28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11.25" customHeight="1">
      <c r="A5" s="77"/>
      <c r="B5" s="77"/>
      <c r="C5" s="72" t="s">
        <v>109</v>
      </c>
      <c r="D5" s="77"/>
      <c r="E5" s="72"/>
      <c r="F5" s="77"/>
      <c r="G5" s="72" t="s">
        <v>109</v>
      </c>
      <c r="H5" s="77"/>
      <c r="I5" s="7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ht="11.25" customHeight="1">
      <c r="A6" s="77"/>
      <c r="B6" s="77"/>
      <c r="C6" s="72" t="s">
        <v>112</v>
      </c>
      <c r="D6" s="77"/>
      <c r="E6" s="72"/>
      <c r="F6" s="77"/>
      <c r="G6" s="72" t="s">
        <v>112</v>
      </c>
      <c r="H6" s="77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11.25" customHeight="1">
      <c r="A7" s="77"/>
      <c r="B7" s="77"/>
      <c r="C7" s="72" t="s">
        <v>113</v>
      </c>
      <c r="D7" s="77"/>
      <c r="E7" s="72" t="s">
        <v>44</v>
      </c>
      <c r="F7" s="77"/>
      <c r="G7" s="72" t="s">
        <v>113</v>
      </c>
      <c r="H7" s="77"/>
      <c r="I7" s="72" t="s">
        <v>44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11.25" customHeight="1">
      <c r="A8" s="143" t="s">
        <v>45</v>
      </c>
      <c r="B8" s="102"/>
      <c r="C8" s="76" t="s">
        <v>46</v>
      </c>
      <c r="D8" s="60"/>
      <c r="E8" s="76" t="s">
        <v>47</v>
      </c>
      <c r="F8" s="60"/>
      <c r="G8" s="76" t="s">
        <v>46</v>
      </c>
      <c r="H8" s="60"/>
      <c r="I8" s="76" t="s">
        <v>47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11.25" customHeight="1">
      <c r="A9" s="30" t="s">
        <v>84</v>
      </c>
      <c r="B9" s="103"/>
      <c r="C9" s="47">
        <f>12225/2204.623</f>
        <v>5.545165772107068</v>
      </c>
      <c r="D9" s="61"/>
      <c r="E9" s="104">
        <f>48500*0.001</f>
        <v>48.5</v>
      </c>
      <c r="F9" s="61"/>
      <c r="G9" s="85" t="s">
        <v>20</v>
      </c>
      <c r="H9" s="61"/>
      <c r="I9" s="85" t="s">
        <v>20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1.25" customHeight="1">
      <c r="A10" s="30" t="s">
        <v>72</v>
      </c>
      <c r="B10" s="103"/>
      <c r="C10" s="85" t="s">
        <v>20</v>
      </c>
      <c r="D10" s="61"/>
      <c r="E10" s="42" t="s">
        <v>20</v>
      </c>
      <c r="F10" s="61"/>
      <c r="G10" s="85">
        <v>26</v>
      </c>
      <c r="H10" s="61"/>
      <c r="I10" s="151">
        <v>557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1.25" customHeight="1">
      <c r="A11" s="30" t="s">
        <v>73</v>
      </c>
      <c r="B11" s="77"/>
      <c r="C11" s="47">
        <f>5000/2204.623</f>
        <v>2.267961460984486</v>
      </c>
      <c r="D11" s="92"/>
      <c r="E11" s="47">
        <f>20000*0.001</f>
        <v>20</v>
      </c>
      <c r="F11" s="92"/>
      <c r="G11" s="85" t="s">
        <v>20</v>
      </c>
      <c r="H11" s="92"/>
      <c r="I11" s="85" t="s">
        <v>20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ht="11.25" customHeight="1">
      <c r="A12" s="30" t="s">
        <v>207</v>
      </c>
      <c r="B12" s="77"/>
      <c r="C12" s="85" t="s">
        <v>20</v>
      </c>
      <c r="D12" s="92"/>
      <c r="E12" s="85" t="s">
        <v>20</v>
      </c>
      <c r="F12" s="92"/>
      <c r="G12" s="85">
        <v>1</v>
      </c>
      <c r="H12" s="92"/>
      <c r="I12" s="85">
        <v>5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ht="11.25" customHeight="1">
      <c r="A13" s="34" t="s">
        <v>53</v>
      </c>
      <c r="B13" s="77"/>
      <c r="C13" s="47">
        <v>432.1523453216264</v>
      </c>
      <c r="D13" s="92"/>
      <c r="E13" s="85">
        <v>7750</v>
      </c>
      <c r="F13" s="92"/>
      <c r="G13" s="47">
        <v>566</v>
      </c>
      <c r="H13" s="92"/>
      <c r="I13" s="85">
        <v>11200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ht="11.25" customHeight="1">
      <c r="A14" s="34" t="s">
        <v>88</v>
      </c>
      <c r="B14" s="77"/>
      <c r="C14" s="47">
        <f>96955/2204.623</f>
        <v>43.97804068995016</v>
      </c>
      <c r="D14" s="92"/>
      <c r="E14" s="85">
        <f>581322*0.001</f>
        <v>581.322</v>
      </c>
      <c r="F14" s="92"/>
      <c r="G14" s="47">
        <v>152</v>
      </c>
      <c r="H14" s="92"/>
      <c r="I14" s="85">
        <v>1730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11.25" customHeight="1">
      <c r="A15" s="34" t="s">
        <v>54</v>
      </c>
      <c r="B15" s="77"/>
      <c r="C15" s="85">
        <f>57503/2204.623</f>
        <v>26.082917578198177</v>
      </c>
      <c r="D15" s="92"/>
      <c r="E15" s="85">
        <f>230000*0.001</f>
        <v>230</v>
      </c>
      <c r="F15" s="92"/>
      <c r="G15" s="85">
        <v>4</v>
      </c>
      <c r="H15" s="92"/>
      <c r="I15" s="85">
        <v>34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11.25" customHeight="1">
      <c r="A16" s="34" t="s">
        <v>56</v>
      </c>
      <c r="B16" s="77"/>
      <c r="C16" s="85">
        <f>5137/2204.623</f>
        <v>2.3301036050154607</v>
      </c>
      <c r="D16" s="92"/>
      <c r="E16" s="85">
        <f>20544*0.001</f>
        <v>20.544</v>
      </c>
      <c r="F16" s="92"/>
      <c r="G16" s="121" t="s">
        <v>69</v>
      </c>
      <c r="H16" s="92"/>
      <c r="I16" s="85">
        <v>8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11.25" customHeight="1">
      <c r="A17" s="34" t="s">
        <v>57</v>
      </c>
      <c r="B17" s="77"/>
      <c r="C17" s="85" t="s">
        <v>20</v>
      </c>
      <c r="D17" s="92"/>
      <c r="E17" s="85" t="s">
        <v>20</v>
      </c>
      <c r="F17" s="92"/>
      <c r="G17" s="85">
        <v>23</v>
      </c>
      <c r="H17" s="92"/>
      <c r="I17" s="85">
        <v>335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11.25" customHeight="1">
      <c r="A18" s="34" t="s">
        <v>58</v>
      </c>
      <c r="B18" s="77"/>
      <c r="C18" s="47">
        <f>8827/2204.623</f>
        <v>4.003859163222011</v>
      </c>
      <c r="D18" s="92"/>
      <c r="E18" s="85">
        <f>35308*0.001</f>
        <v>35.308</v>
      </c>
      <c r="F18" s="92"/>
      <c r="G18" s="47">
        <v>3</v>
      </c>
      <c r="H18" s="92"/>
      <c r="I18" s="85">
        <v>28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11.25" customHeight="1">
      <c r="A19" s="34" t="s">
        <v>59</v>
      </c>
      <c r="B19" s="77"/>
      <c r="C19" s="47">
        <f>2818/2204.623</f>
        <v>1.2782230794108562</v>
      </c>
      <c r="D19" s="92"/>
      <c r="E19" s="85">
        <f>11268*0.001</f>
        <v>11.268</v>
      </c>
      <c r="F19" s="92"/>
      <c r="G19" s="85" t="s">
        <v>20</v>
      </c>
      <c r="H19" s="92"/>
      <c r="I19" s="85" t="s">
        <v>20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ht="11.25" customHeight="1">
      <c r="A20" s="34" t="s">
        <v>80</v>
      </c>
      <c r="B20" s="77"/>
      <c r="C20" s="47">
        <f>44282/2204.623</f>
        <v>20.085973883062998</v>
      </c>
      <c r="D20" s="92"/>
      <c r="E20" s="47">
        <f>137058*0.001</f>
        <v>137.058</v>
      </c>
      <c r="F20" s="92"/>
      <c r="G20" s="47">
        <v>202</v>
      </c>
      <c r="H20" s="92"/>
      <c r="I20" s="47">
        <v>4770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ht="11.25" customHeight="1">
      <c r="A21" s="34" t="s">
        <v>63</v>
      </c>
      <c r="B21" s="77"/>
      <c r="C21" s="121" t="s">
        <v>69</v>
      </c>
      <c r="D21" s="92"/>
      <c r="E21" s="47">
        <f>3782*0.001</f>
        <v>3.782</v>
      </c>
      <c r="F21" s="92"/>
      <c r="G21" s="121" t="s">
        <v>69</v>
      </c>
      <c r="H21" s="92"/>
      <c r="I21" s="47">
        <v>11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ht="11.25" customHeight="1">
      <c r="A22" s="34" t="s">
        <v>65</v>
      </c>
      <c r="B22" s="77"/>
      <c r="C22" s="121" t="s">
        <v>69</v>
      </c>
      <c r="D22" s="92"/>
      <c r="E22" s="47">
        <f>3672*0.001</f>
        <v>3.672</v>
      </c>
      <c r="F22" s="92"/>
      <c r="G22" s="121" t="s">
        <v>69</v>
      </c>
      <c r="H22" s="92"/>
      <c r="I22" s="47">
        <v>5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ht="11.25" customHeight="1">
      <c r="A23" s="89" t="s">
        <v>22</v>
      </c>
      <c r="B23" s="60"/>
      <c r="C23" s="51">
        <v>537.8234736732766</v>
      </c>
      <c r="D23" s="58"/>
      <c r="E23" s="51">
        <v>8840</v>
      </c>
      <c r="F23" s="58"/>
      <c r="G23" s="51">
        <v>977</v>
      </c>
      <c r="H23" s="58"/>
      <c r="I23" s="51">
        <v>18700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11.25" customHeight="1">
      <c r="A24" s="298" t="s">
        <v>67</v>
      </c>
      <c r="B24" s="298"/>
      <c r="C24" s="298"/>
      <c r="D24" s="298"/>
      <c r="E24" s="298"/>
      <c r="F24" s="298"/>
      <c r="G24" s="298"/>
      <c r="H24" s="298"/>
      <c r="I24" s="298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ht="11.25" customHeight="1">
      <c r="A25" s="286" t="s">
        <v>154</v>
      </c>
      <c r="B25" s="286"/>
      <c r="C25" s="286"/>
      <c r="D25" s="286"/>
      <c r="E25" s="286"/>
      <c r="F25" s="286"/>
      <c r="G25" s="286"/>
      <c r="H25" s="286"/>
      <c r="I25" s="286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ht="11.25" customHeight="1">
      <c r="A26" s="286" t="s">
        <v>176</v>
      </c>
      <c r="B26" s="286"/>
      <c r="C26" s="286"/>
      <c r="D26" s="286"/>
      <c r="E26" s="286"/>
      <c r="F26" s="286"/>
      <c r="G26" s="286"/>
      <c r="H26" s="286"/>
      <c r="I26" s="286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ht="11.25" customHeight="1">
      <c r="A27" s="33"/>
      <c r="B27" s="33"/>
      <c r="C27" s="33"/>
      <c r="D27" s="33"/>
      <c r="E27" s="33"/>
      <c r="F27" s="33"/>
      <c r="G27" s="33"/>
      <c r="H27" s="33"/>
      <c r="I27" s="3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ht="11.25" customHeight="1">
      <c r="A28" s="281" t="s">
        <v>139</v>
      </c>
      <c r="B28" s="281"/>
      <c r="C28" s="281"/>
      <c r="D28" s="281"/>
      <c r="E28" s="281"/>
      <c r="F28" s="281"/>
      <c r="G28" s="281"/>
      <c r="H28" s="281"/>
      <c r="I28" s="28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ht="12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</sheetData>
  <sheetProtection/>
  <mergeCells count="8">
    <mergeCell ref="A26:I26"/>
    <mergeCell ref="A28:I28"/>
    <mergeCell ref="A1:I1"/>
    <mergeCell ref="A2:I2"/>
    <mergeCell ref="A24:I24"/>
    <mergeCell ref="A25:I25"/>
    <mergeCell ref="C4:E4"/>
    <mergeCell ref="G4:I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E7" sqref="E7"/>
    </sheetView>
  </sheetViews>
  <sheetFormatPr defaultColWidth="9.140625" defaultRowHeight="12" customHeight="1"/>
  <cols>
    <col min="1" max="1" width="26.7109375" style="1" customWidth="1"/>
    <col min="2" max="2" width="1.8515625" style="1" customWidth="1"/>
    <col min="3" max="3" width="13.7109375" style="1" customWidth="1"/>
    <col min="4" max="4" width="1.8515625" style="17" customWidth="1"/>
    <col min="5" max="5" width="12.7109375" style="1" customWidth="1"/>
    <col min="6" max="6" width="1.8515625" style="17" customWidth="1"/>
    <col min="7" max="7" width="12.8515625" style="1" customWidth="1"/>
    <col min="8" max="8" width="1.8515625" style="1" customWidth="1"/>
    <col min="9" max="9" width="13.421875" style="1" customWidth="1"/>
    <col min="10" max="10" width="1.8515625" style="1" customWidth="1"/>
    <col min="11" max="11" width="13.140625" style="1" customWidth="1"/>
    <col min="12" max="12" width="1.8515625" style="1" customWidth="1"/>
    <col min="13" max="13" width="12.421875" style="1" customWidth="1"/>
    <col min="14" max="14" width="1.8515625" style="1" customWidth="1"/>
    <col min="15" max="16384" width="9.28125" style="1" customWidth="1"/>
  </cols>
  <sheetData>
    <row r="1" spans="1:256" ht="11.25" customHeight="1">
      <c r="A1" s="278" t="s">
        <v>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11.25" customHeight="1">
      <c r="A2" s="278" t="s">
        <v>177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ht="11.25" customHeight="1">
      <c r="A4" s="83"/>
      <c r="B4" s="83"/>
      <c r="C4" s="296">
        <v>2010</v>
      </c>
      <c r="D4" s="296"/>
      <c r="E4" s="296"/>
      <c r="F4" s="296"/>
      <c r="G4" s="296"/>
      <c r="H4" s="32"/>
      <c r="I4" s="296">
        <v>2011</v>
      </c>
      <c r="J4" s="296"/>
      <c r="K4" s="296"/>
      <c r="L4" s="296"/>
      <c r="M4" s="296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11.25" customHeight="1">
      <c r="A5" s="77"/>
      <c r="B5" s="77"/>
      <c r="C5" s="300" t="s">
        <v>108</v>
      </c>
      <c r="D5" s="300"/>
      <c r="E5" s="300"/>
      <c r="F5" s="77"/>
      <c r="G5" s="77"/>
      <c r="H5" s="35"/>
      <c r="I5" s="300" t="s">
        <v>108</v>
      </c>
      <c r="J5" s="300"/>
      <c r="K5" s="300"/>
      <c r="L5" s="77"/>
      <c r="M5" s="77"/>
      <c r="N5" s="73"/>
      <c r="Z5"/>
      <c r="AA5" s="12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ht="11.25" customHeight="1">
      <c r="A6" s="77"/>
      <c r="B6" s="77"/>
      <c r="C6" s="56"/>
      <c r="D6" s="56"/>
      <c r="E6" s="56" t="s">
        <v>25</v>
      </c>
      <c r="F6" s="77"/>
      <c r="G6" s="77"/>
      <c r="H6" s="35"/>
      <c r="I6" s="56"/>
      <c r="J6" s="56"/>
      <c r="K6" s="56" t="s">
        <v>25</v>
      </c>
      <c r="L6" s="77"/>
      <c r="M6" s="77"/>
      <c r="N6" s="73"/>
      <c r="O6" s="122"/>
      <c r="P6"/>
      <c r="Q6" s="123"/>
      <c r="R6"/>
      <c r="S6" s="123"/>
      <c r="T6"/>
      <c r="U6" s="123"/>
      <c r="V6"/>
      <c r="W6" s="123"/>
      <c r="X6"/>
      <c r="Y6" s="123"/>
      <c r="Z6"/>
      <c r="AA6" s="12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12" customHeight="1">
      <c r="A7" s="77"/>
      <c r="B7" s="77"/>
      <c r="C7" s="72" t="s">
        <v>43</v>
      </c>
      <c r="D7" s="77"/>
      <c r="E7" s="235" t="s">
        <v>178</v>
      </c>
      <c r="F7" s="77"/>
      <c r="G7" s="72" t="s">
        <v>44</v>
      </c>
      <c r="H7" s="35"/>
      <c r="I7" s="72" t="s">
        <v>43</v>
      </c>
      <c r="J7" s="77"/>
      <c r="K7" s="235" t="s">
        <v>178</v>
      </c>
      <c r="L7" s="77"/>
      <c r="M7" s="72" t="s">
        <v>44</v>
      </c>
      <c r="N7" s="73"/>
      <c r="O7" s="122"/>
      <c r="P7"/>
      <c r="Q7" s="123"/>
      <c r="R7"/>
      <c r="S7" s="123"/>
      <c r="T7"/>
      <c r="U7" s="123"/>
      <c r="V7"/>
      <c r="W7" s="123"/>
      <c r="X7"/>
      <c r="Y7" s="123"/>
      <c r="Z7"/>
      <c r="AA7" s="12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11.25" customHeight="1">
      <c r="A8" s="143" t="s">
        <v>45</v>
      </c>
      <c r="B8" s="60"/>
      <c r="C8" s="76" t="s">
        <v>46</v>
      </c>
      <c r="D8" s="60"/>
      <c r="E8" s="76" t="s">
        <v>46</v>
      </c>
      <c r="F8" s="60"/>
      <c r="G8" s="76" t="s">
        <v>47</v>
      </c>
      <c r="H8" s="37"/>
      <c r="I8" s="76" t="s">
        <v>46</v>
      </c>
      <c r="J8" s="60"/>
      <c r="K8" s="76" t="s">
        <v>46</v>
      </c>
      <c r="L8" s="60"/>
      <c r="M8" s="76" t="s">
        <v>47</v>
      </c>
      <c r="N8" s="73"/>
      <c r="O8" s="122"/>
      <c r="P8"/>
      <c r="Q8" s="123"/>
      <c r="R8"/>
      <c r="S8" s="123"/>
      <c r="T8"/>
      <c r="U8" s="123"/>
      <c r="V8"/>
      <c r="W8" s="123"/>
      <c r="X8"/>
      <c r="Y8" s="123"/>
      <c r="Z8"/>
      <c r="AA8" s="12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11.25" customHeight="1">
      <c r="A9" s="124" t="s">
        <v>204</v>
      </c>
      <c r="C9" s="144">
        <v>3</v>
      </c>
      <c r="D9" s="1"/>
      <c r="E9" s="130">
        <v>2.4017711871825704</v>
      </c>
      <c r="F9" s="1"/>
      <c r="G9" s="138">
        <v>144.52</v>
      </c>
      <c r="I9" s="130">
        <v>3</v>
      </c>
      <c r="K9" s="130">
        <v>2</v>
      </c>
      <c r="M9" s="138">
        <v>195</v>
      </c>
      <c r="N9" s="73"/>
      <c r="O9" s="122"/>
      <c r="P9"/>
      <c r="Q9" s="123"/>
      <c r="R9"/>
      <c r="S9" s="123"/>
      <c r="T9"/>
      <c r="U9" s="123"/>
      <c r="V9"/>
      <c r="W9" s="123"/>
      <c r="X9"/>
      <c r="Y9" s="123"/>
      <c r="Z9"/>
      <c r="AA9" s="12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1.25" customHeight="1">
      <c r="A10" s="34" t="s">
        <v>49</v>
      </c>
      <c r="B10" s="77"/>
      <c r="C10" s="130">
        <v>15.90203857983882</v>
      </c>
      <c r="D10" s="94"/>
      <c r="E10" s="130">
        <v>12.721449426954177</v>
      </c>
      <c r="F10" s="94"/>
      <c r="G10" s="130">
        <v>562.886</v>
      </c>
      <c r="H10" s="38"/>
      <c r="I10" s="130">
        <v>3</v>
      </c>
      <c r="J10" s="94"/>
      <c r="K10" s="130">
        <v>2</v>
      </c>
      <c r="L10" s="94"/>
      <c r="M10" s="130">
        <v>175</v>
      </c>
      <c r="N10" s="73"/>
      <c r="O10" s="122"/>
      <c r="P10"/>
      <c r="Q10" s="123"/>
      <c r="R10"/>
      <c r="S10" s="123"/>
      <c r="T10"/>
      <c r="U10" s="123"/>
      <c r="V10"/>
      <c r="W10" s="123"/>
      <c r="X10"/>
      <c r="Y10" s="123"/>
      <c r="Z10"/>
      <c r="AA10" s="12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1.25" customHeight="1">
      <c r="A11" s="34" t="s">
        <v>84</v>
      </c>
      <c r="B11" s="77"/>
      <c r="C11" s="130">
        <v>24.513034654904715</v>
      </c>
      <c r="D11" s="94"/>
      <c r="E11" s="130">
        <v>19.610155568548453</v>
      </c>
      <c r="F11" s="94"/>
      <c r="G11" s="130">
        <v>770.662</v>
      </c>
      <c r="H11" s="38"/>
      <c r="I11" s="130">
        <v>63</v>
      </c>
      <c r="J11" s="94"/>
      <c r="K11" s="130">
        <v>50</v>
      </c>
      <c r="L11" s="94"/>
      <c r="M11" s="130">
        <v>3100</v>
      </c>
      <c r="N11" s="73"/>
      <c r="O11" s="122"/>
      <c r="P11"/>
      <c r="Q11" s="123"/>
      <c r="R11"/>
      <c r="S11" s="123"/>
      <c r="T11"/>
      <c r="U11" s="123"/>
      <c r="V11"/>
      <c r="W11" s="123"/>
      <c r="X11"/>
      <c r="Y11" s="123"/>
      <c r="Z11"/>
      <c r="AA11" s="12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ht="11.25" customHeight="1">
      <c r="A12" s="34" t="s">
        <v>72</v>
      </c>
      <c r="B12" s="77"/>
      <c r="C12" s="130">
        <v>7.511941951072814</v>
      </c>
      <c r="D12" s="94"/>
      <c r="E12" s="130">
        <v>6.00964427931669</v>
      </c>
      <c r="F12" s="94"/>
      <c r="G12" s="130">
        <v>193.20000000000002</v>
      </c>
      <c r="H12" s="38"/>
      <c r="I12" s="130">
        <v>1</v>
      </c>
      <c r="J12" s="94"/>
      <c r="K12" s="152" t="s">
        <v>224</v>
      </c>
      <c r="L12" s="94"/>
      <c r="M12" s="130">
        <v>27</v>
      </c>
      <c r="N12" s="73"/>
      <c r="O12" s="122"/>
      <c r="P12"/>
      <c r="Q12" s="123"/>
      <c r="R12"/>
      <c r="S12" s="123"/>
      <c r="T12"/>
      <c r="U12" s="123"/>
      <c r="V12"/>
      <c r="W12" s="123"/>
      <c r="X12"/>
      <c r="Y12" s="123"/>
      <c r="Z12"/>
      <c r="AA12" s="12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ht="11.25" customHeight="1">
      <c r="A13" s="34" t="s">
        <v>73</v>
      </c>
      <c r="B13" s="77"/>
      <c r="C13" s="130">
        <v>19.1211830775602</v>
      </c>
      <c r="D13" s="94"/>
      <c r="E13" s="130">
        <v>15.29694646204816</v>
      </c>
      <c r="F13" s="94"/>
      <c r="G13" s="130">
        <v>1160</v>
      </c>
      <c r="H13" s="38"/>
      <c r="I13" s="130">
        <v>19</v>
      </c>
      <c r="J13" s="94"/>
      <c r="K13" s="130">
        <v>15</v>
      </c>
      <c r="L13" s="94"/>
      <c r="M13" s="130">
        <v>1120</v>
      </c>
      <c r="N13" s="73"/>
      <c r="O13" s="122"/>
      <c r="P13"/>
      <c r="Q13" s="123"/>
      <c r="R13" s="239"/>
      <c r="S13" s="123"/>
      <c r="T13"/>
      <c r="U13" s="123"/>
      <c r="V13"/>
      <c r="W13" s="123"/>
      <c r="X13"/>
      <c r="Y13" s="123"/>
      <c r="Z13"/>
      <c r="AA13" s="12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ht="11.25" customHeight="1">
      <c r="A14" s="34" t="s">
        <v>50</v>
      </c>
      <c r="B14" s="77"/>
      <c r="C14" s="130">
        <v>110.53681287004626</v>
      </c>
      <c r="D14" s="94"/>
      <c r="E14" s="130">
        <v>88.42963173295388</v>
      </c>
      <c r="F14" s="94"/>
      <c r="G14" s="130">
        <v>4820</v>
      </c>
      <c r="H14" s="38"/>
      <c r="I14" s="130">
        <v>151</v>
      </c>
      <c r="J14" s="94"/>
      <c r="K14" s="130">
        <v>121</v>
      </c>
      <c r="L14" s="94"/>
      <c r="M14" s="130">
        <v>9690</v>
      </c>
      <c r="N14" s="73"/>
      <c r="O14" s="122"/>
      <c r="P14"/>
      <c r="Q14" s="123"/>
      <c r="R14"/>
      <c r="S14" s="123"/>
      <c r="T14"/>
      <c r="U14" s="123"/>
      <c r="V14"/>
      <c r="W14" s="123"/>
      <c r="X14"/>
      <c r="Y14" s="123"/>
      <c r="Z14"/>
      <c r="AA14" s="12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11.25" customHeight="1">
      <c r="A15" s="34" t="s">
        <v>74</v>
      </c>
      <c r="B15" s="77"/>
      <c r="C15" s="130">
        <v>6.014180202238659</v>
      </c>
      <c r="D15" s="94"/>
      <c r="E15" s="130">
        <v>4.811253443332488</v>
      </c>
      <c r="F15" s="94"/>
      <c r="G15" s="130">
        <v>450.21500000000003</v>
      </c>
      <c r="H15" s="38"/>
      <c r="I15" s="130">
        <v>10</v>
      </c>
      <c r="J15" s="94"/>
      <c r="K15" s="130">
        <v>8</v>
      </c>
      <c r="L15" s="94"/>
      <c r="M15" s="130">
        <v>720</v>
      </c>
      <c r="N15" s="73"/>
      <c r="O15" s="122"/>
      <c r="P15"/>
      <c r="Q15" s="123"/>
      <c r="R15" s="239"/>
      <c r="S15" s="123"/>
      <c r="T15"/>
      <c r="U15" s="123"/>
      <c r="V15"/>
      <c r="W15" s="123"/>
      <c r="X15"/>
      <c r="Y15" s="123"/>
      <c r="Z15"/>
      <c r="AA15" s="12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11.25" customHeight="1">
      <c r="A16" s="34" t="s">
        <v>51</v>
      </c>
      <c r="B16" s="77"/>
      <c r="C16" s="130">
        <v>30.62700516142669</v>
      </c>
      <c r="D16" s="94"/>
      <c r="E16" s="130">
        <v>24.501694847599794</v>
      </c>
      <c r="F16" s="94"/>
      <c r="G16" s="130">
        <v>1860</v>
      </c>
      <c r="H16" s="38"/>
      <c r="I16" s="130">
        <v>40</v>
      </c>
      <c r="J16" s="94"/>
      <c r="K16" s="130">
        <v>32</v>
      </c>
      <c r="L16" s="94"/>
      <c r="M16" s="130">
        <v>2870</v>
      </c>
      <c r="N16" s="73"/>
      <c r="O16" s="122"/>
      <c r="P16"/>
      <c r="Q16" s="123"/>
      <c r="R16"/>
      <c r="S16" s="123"/>
      <c r="T16"/>
      <c r="U16" s="123"/>
      <c r="V16"/>
      <c r="W16" s="123"/>
      <c r="X16"/>
      <c r="Y16" s="123"/>
      <c r="Z16"/>
      <c r="AA16" s="12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11.25" customHeight="1">
      <c r="A17" s="36" t="s">
        <v>91</v>
      </c>
      <c r="B17" s="77"/>
      <c r="C17" s="152" t="s">
        <v>224</v>
      </c>
      <c r="D17" s="94"/>
      <c r="E17" s="152" t="s">
        <v>224</v>
      </c>
      <c r="F17" s="94"/>
      <c r="G17" s="130">
        <v>11</v>
      </c>
      <c r="H17" s="38"/>
      <c r="I17" s="130">
        <v>5</v>
      </c>
      <c r="J17" s="94"/>
      <c r="K17" s="130">
        <v>4</v>
      </c>
      <c r="L17" s="94"/>
      <c r="M17" s="130">
        <v>281</v>
      </c>
      <c r="N17" s="73"/>
      <c r="O17" s="122"/>
      <c r="P17"/>
      <c r="Q17" s="123"/>
      <c r="R17"/>
      <c r="S17" s="123"/>
      <c r="T17"/>
      <c r="U17" s="123"/>
      <c r="V17"/>
      <c r="W17" s="123"/>
      <c r="X17"/>
      <c r="Y17" s="123"/>
      <c r="Z17"/>
      <c r="AA17" s="12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11.25" customHeight="1">
      <c r="A18" s="125" t="s">
        <v>75</v>
      </c>
      <c r="C18" s="130">
        <v>19.665947420488674</v>
      </c>
      <c r="D18" s="1"/>
      <c r="E18" s="130">
        <v>15.732848654849377</v>
      </c>
      <c r="F18" s="1"/>
      <c r="G18" s="130">
        <v>636.79</v>
      </c>
      <c r="I18" s="130">
        <v>1</v>
      </c>
      <c r="K18" s="130">
        <v>1</v>
      </c>
      <c r="M18" s="130">
        <v>79</v>
      </c>
      <c r="N18" s="73"/>
      <c r="O18" s="122"/>
      <c r="P18"/>
      <c r="Q18" s="123"/>
      <c r="R18"/>
      <c r="S18" s="123"/>
      <c r="T18"/>
      <c r="U18" s="123"/>
      <c r="V18"/>
      <c r="W18" s="123"/>
      <c r="X18"/>
      <c r="Y18" s="123"/>
      <c r="Z18"/>
      <c r="AA18" s="12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11.25" customHeight="1">
      <c r="A19" s="125" t="s">
        <v>52</v>
      </c>
      <c r="C19" s="152" t="s">
        <v>224</v>
      </c>
      <c r="D19" s="1"/>
      <c r="E19" s="152" t="s">
        <v>224</v>
      </c>
      <c r="F19" s="1"/>
      <c r="G19" s="130">
        <v>29</v>
      </c>
      <c r="I19" s="130">
        <v>34</v>
      </c>
      <c r="K19" s="130">
        <v>27</v>
      </c>
      <c r="M19" s="130">
        <v>1590</v>
      </c>
      <c r="N19" s="73"/>
      <c r="O19" s="122"/>
      <c r="P19"/>
      <c r="Q19" s="123"/>
      <c r="R19"/>
      <c r="S19" s="123"/>
      <c r="T19"/>
      <c r="U19" s="123"/>
      <c r="V19"/>
      <c r="W19" s="123"/>
      <c r="X19"/>
      <c r="Y19" s="123"/>
      <c r="Z19"/>
      <c r="AA19" s="12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ht="11.25" customHeight="1">
      <c r="A20" s="34" t="s">
        <v>53</v>
      </c>
      <c r="B20" s="77"/>
      <c r="C20" s="130">
        <v>557.90128289508</v>
      </c>
      <c r="D20" s="94"/>
      <c r="E20" s="130">
        <v>446.3212077529809</v>
      </c>
      <c r="F20" s="94"/>
      <c r="G20" s="130">
        <v>17600</v>
      </c>
      <c r="H20" s="38"/>
      <c r="I20" s="130">
        <v>176</v>
      </c>
      <c r="J20" s="94"/>
      <c r="K20" s="130">
        <v>141</v>
      </c>
      <c r="L20" s="94"/>
      <c r="M20" s="130">
        <v>13500</v>
      </c>
      <c r="N20" s="73"/>
      <c r="O20" s="122"/>
      <c r="P20"/>
      <c r="Q20" s="123"/>
      <c r="R20"/>
      <c r="S20" s="123"/>
      <c r="T20"/>
      <c r="U20" s="123"/>
      <c r="V20"/>
      <c r="W20" s="123"/>
      <c r="X20"/>
      <c r="Y20" s="123"/>
      <c r="Z20"/>
      <c r="AA20" s="12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ht="11.25" customHeight="1">
      <c r="A21" s="36" t="s">
        <v>76</v>
      </c>
      <c r="B21" s="77"/>
      <c r="C21" s="130">
        <v>1</v>
      </c>
      <c r="D21" s="94"/>
      <c r="E21" s="152" t="s">
        <v>224</v>
      </c>
      <c r="F21" s="94"/>
      <c r="G21" s="130">
        <v>21</v>
      </c>
      <c r="H21" s="38"/>
      <c r="I21" s="130">
        <v>3</v>
      </c>
      <c r="J21" s="94"/>
      <c r="K21" s="130">
        <v>3</v>
      </c>
      <c r="L21" s="94"/>
      <c r="M21" s="130">
        <v>125</v>
      </c>
      <c r="N21" s="73"/>
      <c r="O21" s="122"/>
      <c r="P21"/>
      <c r="Q21" s="123"/>
      <c r="R21"/>
      <c r="S21" s="123"/>
      <c r="T21"/>
      <c r="U21" s="123"/>
      <c r="V21"/>
      <c r="W21" s="123"/>
      <c r="X21"/>
      <c r="Y21" s="123"/>
      <c r="Z21"/>
      <c r="AA21" s="12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ht="11.25" customHeight="1">
      <c r="A22" s="125" t="s">
        <v>88</v>
      </c>
      <c r="C22" s="130">
        <v>4.778141206002115</v>
      </c>
      <c r="D22" s="94"/>
      <c r="E22" s="130">
        <v>3.8224222463432524</v>
      </c>
      <c r="F22" s="94"/>
      <c r="G22" s="130">
        <v>116.864</v>
      </c>
      <c r="H22" s="38"/>
      <c r="I22" s="152" t="s">
        <v>224</v>
      </c>
      <c r="J22" s="94"/>
      <c r="K22" s="152" t="s">
        <v>224</v>
      </c>
      <c r="L22" s="94"/>
      <c r="M22" s="130">
        <v>4</v>
      </c>
      <c r="N22" s="73"/>
      <c r="O22" s="122"/>
      <c r="P22"/>
      <c r="Q22" s="123"/>
      <c r="R22"/>
      <c r="S22" s="123"/>
      <c r="T22"/>
      <c r="U22" s="123"/>
      <c r="V22"/>
      <c r="W22" s="123"/>
      <c r="X22"/>
      <c r="Y22" s="123"/>
      <c r="Z22"/>
      <c r="AA22" s="12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ht="11.25" customHeight="1">
      <c r="A23" s="34" t="s">
        <v>54</v>
      </c>
      <c r="B23" s="77"/>
      <c r="C23" s="130">
        <v>13.194092595423344</v>
      </c>
      <c r="D23" s="94"/>
      <c r="E23" s="130">
        <v>10.555092639421797</v>
      </c>
      <c r="F23" s="94"/>
      <c r="G23" s="130">
        <v>855.573</v>
      </c>
      <c r="H23" s="38"/>
      <c r="I23" s="130">
        <v>20</v>
      </c>
      <c r="J23" s="94"/>
      <c r="K23" s="130">
        <v>16</v>
      </c>
      <c r="L23" s="94"/>
      <c r="M23" s="130">
        <v>1550</v>
      </c>
      <c r="N23" s="73"/>
      <c r="O23" s="122"/>
      <c r="P23"/>
      <c r="Q23" s="123"/>
      <c r="R23"/>
      <c r="S23" s="123"/>
      <c r="T23"/>
      <c r="U23" s="123"/>
      <c r="V23"/>
      <c r="W23" s="123"/>
      <c r="X23"/>
      <c r="Y23" s="123"/>
      <c r="Z23"/>
      <c r="AA23" s="12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11.25" customHeight="1">
      <c r="A24" s="34" t="s">
        <v>55</v>
      </c>
      <c r="B24" s="77"/>
      <c r="C24" s="130">
        <v>3.9979624634234514</v>
      </c>
      <c r="D24" s="94"/>
      <c r="E24" s="130">
        <v>3.198279252280322</v>
      </c>
      <c r="F24" s="94"/>
      <c r="G24" s="130">
        <v>171.654</v>
      </c>
      <c r="H24" s="38"/>
      <c r="I24" s="152" t="s">
        <v>224</v>
      </c>
      <c r="J24" s="94"/>
      <c r="K24" s="152" t="s">
        <v>224</v>
      </c>
      <c r="L24" s="94"/>
      <c r="M24" s="130">
        <v>4</v>
      </c>
      <c r="N24" s="73"/>
      <c r="O24" s="122"/>
      <c r="P24"/>
      <c r="Q24" s="123"/>
      <c r="R24"/>
      <c r="S24" s="123"/>
      <c r="T24"/>
      <c r="U24" s="123"/>
      <c r="V24"/>
      <c r="W24" s="123"/>
      <c r="X24"/>
      <c r="Y24" s="123"/>
      <c r="Z24"/>
      <c r="AA24" s="12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ht="11.25" customHeight="1">
      <c r="A25" s="34" t="s">
        <v>77</v>
      </c>
      <c r="B25" s="77"/>
      <c r="C25" s="130">
        <v>1.4569384425364336</v>
      </c>
      <c r="D25" s="94"/>
      <c r="E25" s="130">
        <v>1.1657321909460256</v>
      </c>
      <c r="F25" s="94"/>
      <c r="G25" s="130">
        <v>124.052</v>
      </c>
      <c r="H25" s="38"/>
      <c r="I25" s="130">
        <v>4</v>
      </c>
      <c r="J25" s="94"/>
      <c r="K25" s="130">
        <v>3</v>
      </c>
      <c r="L25" s="94"/>
      <c r="M25" s="130">
        <v>217</v>
      </c>
      <c r="N25" s="73"/>
      <c r="O25" s="122"/>
      <c r="P25"/>
      <c r="Q25" s="123"/>
      <c r="R25"/>
      <c r="S25" s="123"/>
      <c r="T25"/>
      <c r="U25" s="123"/>
      <c r="V25"/>
      <c r="W25" s="123"/>
      <c r="X25"/>
      <c r="Y25" s="123"/>
      <c r="Z25"/>
      <c r="AA25" s="12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ht="11.25" customHeight="1">
      <c r="A26" s="34" t="s">
        <v>56</v>
      </c>
      <c r="B26" s="77"/>
      <c r="C26" s="152" t="s">
        <v>224</v>
      </c>
      <c r="D26" s="94"/>
      <c r="E26" s="152" t="s">
        <v>224</v>
      </c>
      <c r="F26" s="94"/>
      <c r="G26" s="130">
        <v>9</v>
      </c>
      <c r="H26" s="38"/>
      <c r="I26" s="130">
        <v>1</v>
      </c>
      <c r="J26" s="94"/>
      <c r="K26" s="130">
        <v>1</v>
      </c>
      <c r="L26" s="94"/>
      <c r="M26" s="130">
        <v>82</v>
      </c>
      <c r="N26" s="73"/>
      <c r="O26" s="122"/>
      <c r="P26"/>
      <c r="Q26" s="123"/>
      <c r="R26"/>
      <c r="S26" s="123"/>
      <c r="T26"/>
      <c r="U26" s="123"/>
      <c r="V26"/>
      <c r="W26" s="123"/>
      <c r="X26"/>
      <c r="Y26" s="123"/>
      <c r="Z26"/>
      <c r="AA26" s="12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ht="11.25" customHeight="1">
      <c r="A27" s="34" t="s">
        <v>57</v>
      </c>
      <c r="B27" s="77"/>
      <c r="C27" s="130">
        <v>17.339926146102986</v>
      </c>
      <c r="D27" s="94"/>
      <c r="E27" s="130">
        <v>13.871759479965508</v>
      </c>
      <c r="F27" s="94"/>
      <c r="G27" s="130">
        <v>1140</v>
      </c>
      <c r="H27" s="38"/>
      <c r="I27" s="130">
        <v>13</v>
      </c>
      <c r="J27" s="94"/>
      <c r="K27" s="130">
        <v>10</v>
      </c>
      <c r="L27" s="94"/>
      <c r="M27" s="130">
        <v>979</v>
      </c>
      <c r="N27" s="73"/>
      <c r="O27" s="122"/>
      <c r="P27"/>
      <c r="Q27" s="123"/>
      <c r="R27"/>
      <c r="S27" s="123"/>
      <c r="T27"/>
      <c r="U27" s="123"/>
      <c r="V27"/>
      <c r="W27" s="123"/>
      <c r="X27"/>
      <c r="Y27" s="123"/>
      <c r="Z27"/>
      <c r="AA27" s="12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ht="11.25" customHeight="1">
      <c r="A28" s="34" t="s">
        <v>78</v>
      </c>
      <c r="B28" s="77"/>
      <c r="C28" s="130">
        <v>4.740039453457575</v>
      </c>
      <c r="D28" s="94"/>
      <c r="E28" s="130">
        <v>3.79203156276606</v>
      </c>
      <c r="F28" s="94"/>
      <c r="G28" s="130">
        <v>344.149</v>
      </c>
      <c r="H28" s="38"/>
      <c r="I28" s="130">
        <v>21</v>
      </c>
      <c r="J28" s="94"/>
      <c r="K28" s="130">
        <v>16</v>
      </c>
      <c r="L28" s="94"/>
      <c r="M28" s="130">
        <v>1070</v>
      </c>
      <c r="N28" s="73"/>
      <c r="O28" s="122"/>
      <c r="P28"/>
      <c r="Q28" s="123"/>
      <c r="R28"/>
      <c r="S28" s="123"/>
      <c r="T28"/>
      <c r="U28" s="123"/>
      <c r="V28"/>
      <c r="W28" s="123"/>
      <c r="X28"/>
      <c r="Y28" s="123"/>
      <c r="Z28"/>
      <c r="AA28" s="12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ht="11.25" customHeight="1">
      <c r="A29" s="34" t="s">
        <v>58</v>
      </c>
      <c r="B29" s="77"/>
      <c r="C29" s="130">
        <v>27.82788712627964</v>
      </c>
      <c r="D29" s="94"/>
      <c r="E29" s="130">
        <v>22.26230970102371</v>
      </c>
      <c r="F29" s="94"/>
      <c r="G29" s="130">
        <v>878.403</v>
      </c>
      <c r="H29" s="38"/>
      <c r="I29" s="130">
        <v>31</v>
      </c>
      <c r="J29" s="94"/>
      <c r="K29" s="130">
        <v>25</v>
      </c>
      <c r="L29" s="94"/>
      <c r="M29" s="130">
        <v>1490</v>
      </c>
      <c r="N29" s="73"/>
      <c r="O29" s="122"/>
      <c r="P29"/>
      <c r="Q29" s="123"/>
      <c r="R29"/>
      <c r="S29" s="123"/>
      <c r="T29"/>
      <c r="U29" s="123"/>
      <c r="V29"/>
      <c r="W29" s="123"/>
      <c r="X29"/>
      <c r="Y29" s="123"/>
      <c r="Z29"/>
      <c r="AA29" s="12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ht="11.25" customHeight="1">
      <c r="A30" s="34" t="s">
        <v>59</v>
      </c>
      <c r="B30" s="77"/>
      <c r="C30" s="130">
        <v>42.983766385454565</v>
      </c>
      <c r="D30" s="94"/>
      <c r="E30" s="130">
        <v>34.38728526373897</v>
      </c>
      <c r="F30" s="94"/>
      <c r="G30" s="130">
        <v>940.928</v>
      </c>
      <c r="H30" s="38"/>
      <c r="I30" s="130">
        <v>1</v>
      </c>
      <c r="J30" s="94"/>
      <c r="K30" s="130">
        <v>1</v>
      </c>
      <c r="L30" s="94"/>
      <c r="M30" s="130">
        <v>35</v>
      </c>
      <c r="N30" s="73"/>
      <c r="O30" s="122"/>
      <c r="P30"/>
      <c r="Q30" s="123"/>
      <c r="R30"/>
      <c r="S30" s="123"/>
      <c r="T30"/>
      <c r="U30" s="123"/>
      <c r="V30"/>
      <c r="W30" s="123"/>
      <c r="X30"/>
      <c r="Y30" s="123"/>
      <c r="Z30"/>
      <c r="AA30" s="12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ht="11.25" customHeight="1">
      <c r="A31" s="34" t="s">
        <v>79</v>
      </c>
      <c r="B31" s="77"/>
      <c r="C31" s="130">
        <v>5.117881832857591</v>
      </c>
      <c r="D31" s="94"/>
      <c r="E31" s="130">
        <v>4.094577621661391</v>
      </c>
      <c r="F31" s="94"/>
      <c r="G31" s="130">
        <v>237.52</v>
      </c>
      <c r="H31" s="38"/>
      <c r="I31" s="130">
        <v>19</v>
      </c>
      <c r="J31" s="94"/>
      <c r="K31" s="130">
        <v>16</v>
      </c>
      <c r="L31" s="94"/>
      <c r="M31" s="130">
        <v>1310</v>
      </c>
      <c r="N31" s="73"/>
      <c r="O31" s="122"/>
      <c r="P31"/>
      <c r="Q31" s="123"/>
      <c r="R31"/>
      <c r="S31" s="123"/>
      <c r="T31"/>
      <c r="U31" s="123"/>
      <c r="V31"/>
      <c r="W31" s="123"/>
      <c r="X31"/>
      <c r="Y31" s="123"/>
      <c r="Z31"/>
      <c r="AA31" s="12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ht="11.25" customHeight="1">
      <c r="A32" s="34" t="s">
        <v>240</v>
      </c>
      <c r="B32" s="77"/>
      <c r="C32" s="152" t="s">
        <v>224</v>
      </c>
      <c r="D32" s="94"/>
      <c r="E32" s="152" t="s">
        <v>224</v>
      </c>
      <c r="F32" s="94"/>
      <c r="G32" s="130">
        <v>16</v>
      </c>
      <c r="H32" s="38"/>
      <c r="I32" s="130">
        <v>1</v>
      </c>
      <c r="J32" s="94"/>
      <c r="K32" s="130">
        <v>1</v>
      </c>
      <c r="L32" s="94"/>
      <c r="M32" s="130">
        <v>116</v>
      </c>
      <c r="N32" s="73"/>
      <c r="O32" s="122"/>
      <c r="P32"/>
      <c r="Q32" s="123"/>
      <c r="R32"/>
      <c r="S32" s="123"/>
      <c r="T32"/>
      <c r="U32" s="123"/>
      <c r="V32"/>
      <c r="W32" s="123"/>
      <c r="X32"/>
      <c r="Y32" s="123"/>
      <c r="Z32"/>
      <c r="AA32" s="12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ht="11.25" customHeight="1">
      <c r="A33" s="34" t="s">
        <v>210</v>
      </c>
      <c r="B33" s="77"/>
      <c r="C33" s="130">
        <v>6.1770198351373455</v>
      </c>
      <c r="D33" s="94"/>
      <c r="E33" s="130">
        <v>4.941434431192998</v>
      </c>
      <c r="F33" s="94"/>
      <c r="G33" s="130">
        <v>493.527</v>
      </c>
      <c r="H33" s="38"/>
      <c r="I33" s="130">
        <v>114</v>
      </c>
      <c r="J33" s="94"/>
      <c r="K33" s="130">
        <v>91</v>
      </c>
      <c r="L33" s="94"/>
      <c r="M33" s="130">
        <v>4830</v>
      </c>
      <c r="N33" s="73"/>
      <c r="O33" s="122"/>
      <c r="P33"/>
      <c r="Q33" s="123"/>
      <c r="R33"/>
      <c r="S33" s="123"/>
      <c r="T33"/>
      <c r="U33" s="123"/>
      <c r="V33"/>
      <c r="W33" s="123"/>
      <c r="X33"/>
      <c r="Y33" s="123"/>
      <c r="Z33"/>
      <c r="AA33" s="12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ht="11.25" customHeight="1">
      <c r="A34" s="34" t="s">
        <v>60</v>
      </c>
      <c r="B34" s="77"/>
      <c r="C34" s="130">
        <v>17.810754945403364</v>
      </c>
      <c r="D34" s="94"/>
      <c r="E34" s="130">
        <v>14.248694674781131</v>
      </c>
      <c r="F34" s="94"/>
      <c r="G34" s="130">
        <v>1680</v>
      </c>
      <c r="H34" s="38"/>
      <c r="I34" s="130">
        <v>22</v>
      </c>
      <c r="J34" s="94"/>
      <c r="K34" s="130">
        <v>18</v>
      </c>
      <c r="L34" s="94"/>
      <c r="M34" s="130">
        <v>1620</v>
      </c>
      <c r="N34" s="73"/>
      <c r="O34" s="122"/>
      <c r="P34"/>
      <c r="Q34" s="123"/>
      <c r="R34"/>
      <c r="S34" s="123"/>
      <c r="T34"/>
      <c r="U34" s="123"/>
      <c r="V34"/>
      <c r="W34" s="123"/>
      <c r="X34"/>
      <c r="Y34" s="123"/>
      <c r="Z34"/>
      <c r="AA34" s="12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ht="11.25" customHeight="1">
      <c r="A35" s="34" t="s">
        <v>61</v>
      </c>
      <c r="B35" s="77"/>
      <c r="C35" s="130">
        <v>7.734202174249293</v>
      </c>
      <c r="D35" s="94"/>
      <c r="E35" s="130">
        <v>6.186998865565677</v>
      </c>
      <c r="F35" s="94"/>
      <c r="G35" s="130">
        <v>542.272</v>
      </c>
      <c r="H35" s="38"/>
      <c r="I35" s="130">
        <v>21</v>
      </c>
      <c r="J35" s="94"/>
      <c r="K35" s="130">
        <v>17</v>
      </c>
      <c r="L35" s="94"/>
      <c r="M35" s="130">
        <v>1820</v>
      </c>
      <c r="N35" s="73"/>
      <c r="O35" s="122"/>
      <c r="P35"/>
      <c r="Q35" s="123"/>
      <c r="R35"/>
      <c r="S35" s="123"/>
      <c r="T35"/>
      <c r="U35" s="123"/>
      <c r="V35"/>
      <c r="W35" s="123"/>
      <c r="X35"/>
      <c r="Y35" s="123"/>
      <c r="Z35"/>
      <c r="AA35" s="12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ht="11.25" customHeight="1">
      <c r="A36" s="34" t="s">
        <v>80</v>
      </c>
      <c r="B36" s="77"/>
      <c r="C36" s="130">
        <v>9.467831915025835</v>
      </c>
      <c r="D36" s="94"/>
      <c r="E36" s="130">
        <v>7.574537687395986</v>
      </c>
      <c r="F36" s="94"/>
      <c r="G36" s="130">
        <v>867.732</v>
      </c>
      <c r="H36" s="38"/>
      <c r="I36" s="130">
        <v>12</v>
      </c>
      <c r="J36" s="94"/>
      <c r="K36" s="130">
        <v>10</v>
      </c>
      <c r="L36" s="94"/>
      <c r="M36" s="130">
        <v>1040</v>
      </c>
      <c r="N36" s="73"/>
      <c r="O36" s="122"/>
      <c r="P36"/>
      <c r="Q36" s="123"/>
      <c r="R36"/>
      <c r="S36" s="123"/>
      <c r="T36"/>
      <c r="U36" s="123"/>
      <c r="V36"/>
      <c r="W36" s="123"/>
      <c r="X36"/>
      <c r="Y36" s="123"/>
      <c r="Z36"/>
      <c r="AA36" s="12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ht="11.25" customHeight="1">
      <c r="A37" s="34" t="s">
        <v>63</v>
      </c>
      <c r="B37" s="77"/>
      <c r="C37" s="130">
        <v>19.053144233730663</v>
      </c>
      <c r="D37" s="94"/>
      <c r="E37" s="130">
        <v>15.242515386984532</v>
      </c>
      <c r="F37" s="94"/>
      <c r="G37" s="130">
        <v>1430</v>
      </c>
      <c r="H37" s="38"/>
      <c r="I37" s="130">
        <v>31</v>
      </c>
      <c r="J37" s="94"/>
      <c r="K37" s="130">
        <v>25</v>
      </c>
      <c r="L37" s="94"/>
      <c r="M37" s="130">
        <v>2440</v>
      </c>
      <c r="N37" s="73"/>
      <c r="O37" s="122"/>
      <c r="P37"/>
      <c r="Q37" s="123"/>
      <c r="R37"/>
      <c r="S37" s="123"/>
      <c r="T37"/>
      <c r="U37" s="123"/>
      <c r="V37"/>
      <c r="W37" s="123"/>
      <c r="X37"/>
      <c r="Y37" s="123"/>
      <c r="Z37"/>
      <c r="AA37" s="12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ht="11.25" customHeight="1">
      <c r="A38" s="1" t="s">
        <v>81</v>
      </c>
      <c r="B38" s="77"/>
      <c r="C38" s="130">
        <v>1.9282208341290097</v>
      </c>
      <c r="D38" s="94"/>
      <c r="E38" s="130">
        <v>1.5422137934694502</v>
      </c>
      <c r="F38" s="94"/>
      <c r="G38" s="130">
        <v>85.783</v>
      </c>
      <c r="H38" s="38"/>
      <c r="I38" s="130">
        <v>2</v>
      </c>
      <c r="J38" s="94"/>
      <c r="K38" s="130">
        <v>2</v>
      </c>
      <c r="L38" s="94"/>
      <c r="M38" s="130">
        <v>98</v>
      </c>
      <c r="N38" s="73"/>
      <c r="O38" s="122"/>
      <c r="P38"/>
      <c r="Q38" s="123"/>
      <c r="R38"/>
      <c r="S38" s="123"/>
      <c r="T38"/>
      <c r="U38" s="123"/>
      <c r="V38"/>
      <c r="W38" s="123"/>
      <c r="X38"/>
      <c r="Y38" s="123"/>
      <c r="Z38"/>
      <c r="AA38" s="12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ht="11.25" customHeight="1">
      <c r="A39" s="34" t="s">
        <v>64</v>
      </c>
      <c r="B39" s="77"/>
      <c r="C39" s="130">
        <v>2.609970049300946</v>
      </c>
      <c r="D39" s="94"/>
      <c r="E39" s="130">
        <v>2.0878853209823176</v>
      </c>
      <c r="F39" s="94"/>
      <c r="G39" s="130">
        <v>231.038</v>
      </c>
      <c r="H39" s="38"/>
      <c r="I39" s="130">
        <v>17</v>
      </c>
      <c r="J39" s="94"/>
      <c r="K39" s="130">
        <v>14</v>
      </c>
      <c r="L39" s="94"/>
      <c r="M39" s="130">
        <v>1000</v>
      </c>
      <c r="N39" s="73"/>
      <c r="O39" s="122"/>
      <c r="P39"/>
      <c r="Q39" s="123"/>
      <c r="R39"/>
      <c r="S39" s="123"/>
      <c r="T39"/>
      <c r="U39" s="123"/>
      <c r="V39"/>
      <c r="W39" s="123"/>
      <c r="X39"/>
      <c r="Y39" s="123"/>
      <c r="Z39"/>
      <c r="AA39" s="12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ht="11.25" customHeight="1">
      <c r="A40" s="34" t="s">
        <v>90</v>
      </c>
      <c r="B40" s="77"/>
      <c r="C40" s="130">
        <v>1.875150535941973</v>
      </c>
      <c r="D40" s="94"/>
      <c r="E40" s="130">
        <v>1.5000297102951388</v>
      </c>
      <c r="F40" s="94"/>
      <c r="G40" s="130">
        <v>148.9</v>
      </c>
      <c r="H40" s="38"/>
      <c r="I40" s="130">
        <v>4</v>
      </c>
      <c r="J40" s="94"/>
      <c r="K40" s="130">
        <v>3</v>
      </c>
      <c r="L40" s="94"/>
      <c r="M40" s="130">
        <v>284</v>
      </c>
      <c r="N40" s="73"/>
      <c r="O40" s="122"/>
      <c r="P40"/>
      <c r="Q40" s="123"/>
      <c r="R40"/>
      <c r="S40" s="123"/>
      <c r="T40"/>
      <c r="U40" s="123"/>
      <c r="V40"/>
      <c r="W40" s="123"/>
      <c r="X40"/>
      <c r="Y40" s="123"/>
      <c r="Z40"/>
      <c r="AA40" s="12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256" ht="11.25" customHeight="1">
      <c r="A41" s="34" t="s">
        <v>65</v>
      </c>
      <c r="B41" s="77"/>
      <c r="C41" s="130">
        <v>8.734826770835648</v>
      </c>
      <c r="D41" s="94"/>
      <c r="E41" s="130">
        <v>6.988042853585397</v>
      </c>
      <c r="F41" s="94"/>
      <c r="G41" s="130">
        <v>400.918</v>
      </c>
      <c r="H41" s="38"/>
      <c r="I41" s="130">
        <v>6</v>
      </c>
      <c r="J41" s="94"/>
      <c r="K41" s="130">
        <v>5</v>
      </c>
      <c r="L41" s="94"/>
      <c r="M41" s="130">
        <v>323</v>
      </c>
      <c r="N41" s="73"/>
      <c r="O41"/>
      <c r="P41"/>
      <c r="Q41" s="123"/>
      <c r="R41"/>
      <c r="S41" s="123"/>
      <c r="T41"/>
      <c r="U41" s="123"/>
      <c r="V41"/>
      <c r="W41" s="123"/>
      <c r="X41"/>
      <c r="Y41" s="12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ht="11.25" customHeight="1">
      <c r="A42" s="34" t="s">
        <v>82</v>
      </c>
      <c r="B42" s="77"/>
      <c r="C42" s="130">
        <v>7.990028227048343</v>
      </c>
      <c r="D42" s="94"/>
      <c r="E42" s="130">
        <v>6.392022581638675</v>
      </c>
      <c r="F42" s="94"/>
      <c r="G42" s="130">
        <v>376.098</v>
      </c>
      <c r="H42" s="38"/>
      <c r="I42" s="130">
        <v>4</v>
      </c>
      <c r="J42" s="94"/>
      <c r="K42" s="130">
        <v>3</v>
      </c>
      <c r="L42" s="94"/>
      <c r="M42" s="130">
        <v>284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ht="11.25" customHeight="1">
      <c r="A43" s="34" t="s">
        <v>83</v>
      </c>
      <c r="B43" s="77"/>
      <c r="C43" s="94">
        <v>3</v>
      </c>
      <c r="D43" s="74"/>
      <c r="E43" s="94">
        <v>3</v>
      </c>
      <c r="F43" s="74" t="s">
        <v>225</v>
      </c>
      <c r="G43" s="130">
        <v>200</v>
      </c>
      <c r="H43" s="38" t="s">
        <v>225</v>
      </c>
      <c r="I43" s="94">
        <v>4</v>
      </c>
      <c r="J43" s="74"/>
      <c r="K43" s="94">
        <v>3</v>
      </c>
      <c r="L43" s="74"/>
      <c r="M43" s="130">
        <v>286</v>
      </c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ht="11.25" customHeight="1">
      <c r="A44" s="89" t="s">
        <v>22</v>
      </c>
      <c r="B44" s="60"/>
      <c r="C44" s="93">
        <v>1000</v>
      </c>
      <c r="D44" s="165"/>
      <c r="E44" s="93">
        <v>802.6904686198051</v>
      </c>
      <c r="F44" s="93"/>
      <c r="G44" s="93">
        <v>39600</v>
      </c>
      <c r="H44" s="39"/>
      <c r="I44" s="93">
        <v>857</v>
      </c>
      <c r="J44" s="93"/>
      <c r="K44" s="93">
        <v>686</v>
      </c>
      <c r="L44" s="93"/>
      <c r="M44" s="93">
        <v>54300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1:256" ht="11.25" customHeight="1">
      <c r="A45" s="299" t="s">
        <v>241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ht="11.25" customHeight="1">
      <c r="A46" s="293" t="s">
        <v>154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</row>
    <row r="47" spans="1:256" ht="11.25" customHeight="1">
      <c r="A47" s="280" t="s">
        <v>179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256" ht="11.25" customHeight="1">
      <c r="A48" s="280" t="s">
        <v>180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1:13" ht="11.25" customHeight="1">
      <c r="A49" s="286" t="s">
        <v>181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</row>
    <row r="50" spans="1:13" ht="11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1.25" customHeight="1">
      <c r="A51" s="281" t="s">
        <v>139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</row>
  </sheetData>
  <sheetProtection/>
  <mergeCells count="12">
    <mergeCell ref="A48:M48"/>
    <mergeCell ref="A49:M49"/>
    <mergeCell ref="A51:M51"/>
    <mergeCell ref="A1:M1"/>
    <mergeCell ref="A2:M2"/>
    <mergeCell ref="C4:G4"/>
    <mergeCell ref="I4:M4"/>
    <mergeCell ref="A45:M45"/>
    <mergeCell ref="A46:M46"/>
    <mergeCell ref="A47:M47"/>
    <mergeCell ref="I5:K5"/>
    <mergeCell ref="C5:E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2011</dc:title>
  <dc:subject/>
  <dc:creator>USGS National Minerals Information Center</dc:creator>
  <cp:keywords>minerals; statistics; Tungsten</cp:keywords>
  <dc:description/>
  <cp:lastModifiedBy>Corbett, Jeffrey L.</cp:lastModifiedBy>
  <cp:lastPrinted>2013-03-07T18:59:48Z</cp:lastPrinted>
  <dcterms:created xsi:type="dcterms:W3CDTF">2005-10-20T13:43:21Z</dcterms:created>
  <dcterms:modified xsi:type="dcterms:W3CDTF">2018-02-15T18:53:37Z</dcterms:modified>
  <cp:category/>
  <cp:version/>
  <cp:contentType/>
  <cp:contentStatus/>
</cp:coreProperties>
</file>