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jtowns\Desktop\Drupal Content\Environmental Chemistry\"/>
    </mc:Choice>
  </mc:AlternateContent>
  <xr:revisionPtr revIDLastSave="0" documentId="8_{646A82FB-566B-49B8-A772-685ED9AE3CBC}" xr6:coauthVersionLast="31" xr6:coauthVersionMax="31" xr10:uidLastSave="{00000000-0000-0000-0000-000000000000}"/>
  <bookViews>
    <workbookView xWindow="0" yWindow="0" windowWidth="20340" windowHeight="13164" xr2:uid="{00000000-000D-0000-FFFF-FFFF00000000}"/>
  </bookViews>
  <sheets>
    <sheet name="Site" sheetId="1" r:id="rId1"/>
    <sheet name="SPMD volume calculator" sheetId="2" r:id="rId2"/>
    <sheet name="Instructions" sheetId="3" r:id="rId3"/>
  </sheets>
  <calcPr calcId="179017"/>
</workbook>
</file>

<file path=xl/calcChain.xml><?xml version="1.0" encoding="utf-8"?>
<calcChain xmlns="http://schemas.openxmlformats.org/spreadsheetml/2006/main">
  <c r="B20" i="2" l="1"/>
  <c r="B13" i="2"/>
  <c r="F124" i="1"/>
  <c r="E124" i="1"/>
  <c r="F123" i="1"/>
  <c r="E123" i="1"/>
  <c r="F122" i="1"/>
  <c r="E122" i="1"/>
  <c r="F121" i="1"/>
  <c r="E121" i="1"/>
  <c r="F120" i="1"/>
  <c r="E120" i="1"/>
  <c r="F119" i="1"/>
  <c r="E119" i="1"/>
  <c r="F118" i="1"/>
  <c r="E118" i="1"/>
  <c r="F117" i="1"/>
  <c r="E117" i="1"/>
  <c r="F116" i="1"/>
  <c r="E116" i="1"/>
  <c r="F111" i="1"/>
  <c r="E111"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H31" i="1"/>
  <c r="G31" i="1"/>
  <c r="F31" i="1"/>
  <c r="E31" i="1"/>
  <c r="D31" i="1"/>
  <c r="F30" i="1"/>
  <c r="F32" i="1" s="1"/>
  <c r="E30" i="1"/>
  <c r="E32" i="1" s="1"/>
  <c r="H29" i="1"/>
  <c r="H30" i="1" s="1"/>
  <c r="H32" i="1" s="1"/>
  <c r="G29" i="1"/>
  <c r="G30" i="1" s="1"/>
  <c r="G32" i="1" s="1"/>
  <c r="F29" i="1"/>
  <c r="E29" i="1"/>
  <c r="D29" i="1"/>
  <c r="D30" i="1" s="1"/>
  <c r="D32" i="1" s="1"/>
  <c r="H28" i="1"/>
  <c r="G28" i="1"/>
  <c r="F28" i="1"/>
  <c r="E28" i="1"/>
  <c r="D28" i="1"/>
  <c r="K29" i="1" l="1"/>
  <c r="G46" i="1" s="1"/>
  <c r="K46" i="1" s="1"/>
  <c r="K30" i="1"/>
  <c r="K31" i="1" s="1"/>
  <c r="G61" i="1"/>
  <c r="K61" i="1" s="1"/>
  <c r="G75" i="1"/>
  <c r="K75" i="1" s="1"/>
  <c r="G97" i="1"/>
  <c r="K97" i="1" s="1"/>
  <c r="G107" i="1"/>
  <c r="K107" i="1" s="1"/>
  <c r="G91" i="1" l="1"/>
  <c r="K91" i="1" s="1"/>
  <c r="G55" i="1"/>
  <c r="K55" i="1" s="1"/>
  <c r="G94" i="1"/>
  <c r="K94" i="1" s="1"/>
  <c r="G120" i="1"/>
  <c r="K120" i="1" s="1"/>
  <c r="G81" i="1"/>
  <c r="K81" i="1" s="1"/>
  <c r="G45" i="1"/>
  <c r="K45" i="1" s="1"/>
  <c r="G58" i="1"/>
  <c r="K58" i="1" s="1"/>
  <c r="G50" i="1"/>
  <c r="K50" i="1" s="1"/>
  <c r="G122" i="1"/>
  <c r="K122" i="1" s="1"/>
  <c r="G99" i="1"/>
  <c r="K99" i="1" s="1"/>
  <c r="G83" i="1"/>
  <c r="K83" i="1" s="1"/>
  <c r="G63" i="1"/>
  <c r="K63" i="1" s="1"/>
  <c r="G47" i="1"/>
  <c r="K47" i="1" s="1"/>
  <c r="G102" i="1"/>
  <c r="K102" i="1" s="1"/>
  <c r="G66" i="1"/>
  <c r="K66" i="1" s="1"/>
  <c r="G39" i="1"/>
  <c r="K39" i="1" s="1"/>
  <c r="G86" i="1"/>
  <c r="K86" i="1" s="1"/>
  <c r="G105" i="1"/>
  <c r="K105" i="1" s="1"/>
  <c r="G89" i="1"/>
  <c r="K89" i="1" s="1"/>
  <c r="G69" i="1"/>
  <c r="K69" i="1" s="1"/>
  <c r="G53" i="1"/>
  <c r="K53" i="1" s="1"/>
  <c r="G121" i="1"/>
  <c r="K121" i="1" s="1"/>
  <c r="G117" i="1"/>
  <c r="K117" i="1" s="1"/>
  <c r="G78" i="1"/>
  <c r="K78" i="1" s="1"/>
  <c r="G42" i="1"/>
  <c r="K42" i="1" s="1"/>
  <c r="G111" i="1"/>
  <c r="K111" i="1" s="1"/>
  <c r="G100" i="1"/>
  <c r="K100" i="1" s="1"/>
  <c r="G92" i="1"/>
  <c r="K92" i="1" s="1"/>
  <c r="G84" i="1"/>
  <c r="K84" i="1" s="1"/>
  <c r="G76" i="1"/>
  <c r="K76" i="1" s="1"/>
  <c r="G64" i="1"/>
  <c r="K64" i="1" s="1"/>
  <c r="G56" i="1"/>
  <c r="K56" i="1" s="1"/>
  <c r="G48" i="1"/>
  <c r="K48" i="1" s="1"/>
  <c r="G40" i="1"/>
  <c r="K40" i="1" s="1"/>
  <c r="G124" i="1"/>
  <c r="K124" i="1" s="1"/>
  <c r="G116" i="1"/>
  <c r="K116" i="1" s="1"/>
  <c r="G101" i="1"/>
  <c r="K101" i="1" s="1"/>
  <c r="G93" i="1"/>
  <c r="K93" i="1" s="1"/>
  <c r="G85" i="1"/>
  <c r="K85" i="1" s="1"/>
  <c r="G77" i="1"/>
  <c r="K77" i="1" s="1"/>
  <c r="G65" i="1"/>
  <c r="K65" i="1" s="1"/>
  <c r="G57" i="1"/>
  <c r="K57" i="1" s="1"/>
  <c r="G49" i="1"/>
  <c r="K49" i="1" s="1"/>
  <c r="G41" i="1"/>
  <c r="K41" i="1" s="1"/>
  <c r="G119" i="1"/>
  <c r="K119" i="1" s="1"/>
  <c r="G104" i="1"/>
  <c r="K104" i="1" s="1"/>
  <c r="G96" i="1"/>
  <c r="K96" i="1" s="1"/>
  <c r="G88" i="1"/>
  <c r="K88" i="1" s="1"/>
  <c r="G80" i="1"/>
  <c r="K80" i="1" s="1"/>
  <c r="G68" i="1"/>
  <c r="K68" i="1" s="1"/>
  <c r="G60" i="1"/>
  <c r="K60" i="1" s="1"/>
  <c r="G52" i="1"/>
  <c r="K52" i="1" s="1"/>
  <c r="G44" i="1"/>
  <c r="K44" i="1" s="1"/>
  <c r="G118" i="1"/>
  <c r="K118" i="1" s="1"/>
  <c r="G103" i="1"/>
  <c r="K103" i="1" s="1"/>
  <c r="G95" i="1"/>
  <c r="K95" i="1" s="1"/>
  <c r="G87" i="1"/>
  <c r="K87" i="1" s="1"/>
  <c r="G79" i="1"/>
  <c r="K79" i="1" s="1"/>
  <c r="G67" i="1"/>
  <c r="K67" i="1" s="1"/>
  <c r="G59" i="1"/>
  <c r="K59" i="1" s="1"/>
  <c r="G51" i="1"/>
  <c r="K51" i="1" s="1"/>
  <c r="G43" i="1"/>
  <c r="K43" i="1" s="1"/>
  <c r="G123" i="1"/>
  <c r="K123" i="1" s="1"/>
  <c r="G106" i="1"/>
  <c r="K106" i="1" s="1"/>
  <c r="G98" i="1"/>
  <c r="K98" i="1" s="1"/>
  <c r="G90" i="1"/>
  <c r="K90" i="1" s="1"/>
  <c r="G82" i="1"/>
  <c r="K82" i="1" s="1"/>
  <c r="G70" i="1"/>
  <c r="K70" i="1" s="1"/>
  <c r="G62" i="1"/>
  <c r="K62" i="1" s="1"/>
  <c r="G54" i="1"/>
  <c r="K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dalvarez</author>
  </authors>
  <commentList>
    <comment ref="C26" authorId="0" shapeId="0" xr:uid="{00000000-0006-0000-0000-000001000000}">
      <text>
        <r>
          <rPr>
            <b/>
            <sz val="10"/>
            <color indexed="81"/>
            <rFont val="Arial"/>
            <family val="2"/>
          </rPr>
          <t>Eq. 3.28, Huckins et al, 2006
ao = -2.61 for PCBs, PAHs, p,p'-DDE;  ao = -3.20 for moderately polar pesticides</t>
        </r>
      </text>
    </comment>
    <comment ref="C28" authorId="0" shapeId="0" xr:uid="{00000000-0006-0000-0000-000002000000}">
      <text>
        <r>
          <rPr>
            <b/>
            <sz val="10"/>
            <color indexed="81"/>
            <rFont val="Arial"/>
            <family val="2"/>
          </rPr>
          <t>Eq. 3.24
Huckins et al. 2006</t>
        </r>
      </text>
    </comment>
    <comment ref="C29" authorId="0" shapeId="0" xr:uid="{00000000-0006-0000-0000-000003000000}">
      <text>
        <r>
          <rPr>
            <b/>
            <sz val="10"/>
            <color indexed="81"/>
            <rFont val="Arial"/>
            <family val="2"/>
          </rPr>
          <t>Eq. 3.28
Huckins et al, 2006</t>
        </r>
      </text>
    </comment>
    <comment ref="C30" authorId="0" shapeId="0" xr:uid="{00000000-0006-0000-0000-000004000000}">
      <text>
        <r>
          <rPr>
            <b/>
            <sz val="10"/>
            <color indexed="81"/>
            <rFont val="Arial"/>
            <family val="2"/>
          </rPr>
          <t>Eq. 3.20
Huckins et al, 2006</t>
        </r>
      </text>
    </comment>
    <comment ref="C31" authorId="0" shapeId="0" xr:uid="{00000000-0006-0000-0000-000005000000}">
      <text>
        <r>
          <rPr>
            <b/>
            <sz val="10"/>
            <color indexed="81"/>
            <rFont val="Arial"/>
            <family val="2"/>
          </rPr>
          <t>Eq. 3.35
Huckins et al, 2006</t>
        </r>
      </text>
    </comment>
    <comment ref="J31" authorId="0" shapeId="0" xr:uid="{00000000-0006-0000-0000-000006000000}">
      <text>
        <r>
          <rPr>
            <b/>
            <sz val="10"/>
            <color indexed="81"/>
            <rFont val="Arial"/>
            <family val="2"/>
          </rPr>
          <t>Error factor in the multi-PRC sampling rate estimates.</t>
        </r>
      </text>
    </comment>
    <comment ref="C32" authorId="0" shapeId="0" xr:uid="{00000000-0006-0000-0000-000007000000}">
      <text>
        <r>
          <rPr>
            <b/>
            <sz val="10"/>
            <color indexed="81"/>
            <rFont val="Arial"/>
            <family val="2"/>
          </rPr>
          <t>log Rs - log Kow intercept
Eqs. 3.34 and 3.35
Huckins et al, 2006</t>
        </r>
      </text>
    </comment>
    <comment ref="K36" authorId="0" shapeId="0" xr:uid="{00000000-0006-0000-0000-000008000000}">
      <text>
        <r>
          <rPr>
            <b/>
            <sz val="10"/>
            <color indexed="81"/>
            <rFont val="Arial"/>
            <family val="2"/>
          </rPr>
          <t>Eq. 3.22
Huckins et al, 2006</t>
        </r>
      </text>
    </comment>
    <comment ref="D37" authorId="0" shapeId="0" xr:uid="{00000000-0006-0000-0000-000009000000}">
      <text>
        <r>
          <rPr>
            <b/>
            <sz val="10"/>
            <color indexed="81"/>
            <rFont val="Arial"/>
            <family val="2"/>
          </rPr>
          <t>Eq. 3.28, Huckins et al, 2006
ao = -2.61 for PCBs, PAHs, p,p'-DDE; 
ao = -3.20 for moderately polar pesticides</t>
        </r>
      </text>
    </comment>
    <comment ref="E37" authorId="0" shapeId="0" xr:uid="{00000000-0006-0000-0000-00000A000000}">
      <text>
        <r>
          <rPr>
            <b/>
            <sz val="10"/>
            <color indexed="81"/>
            <rFont val="Arial"/>
            <family val="2"/>
          </rPr>
          <t>Eq. 3.28
Huckins et al, 2006</t>
        </r>
      </text>
    </comment>
    <comment ref="F37" authorId="0" shapeId="0" xr:uid="{00000000-0006-0000-0000-00000B000000}">
      <text>
        <r>
          <rPr>
            <b/>
            <sz val="10"/>
            <color indexed="81"/>
            <rFont val="Arial"/>
            <family val="2"/>
          </rPr>
          <t>Eq. 3.35
Huckins et al, 2006</t>
        </r>
      </text>
    </comment>
    <comment ref="G37" authorId="0" shapeId="0" xr:uid="{00000000-0006-0000-0000-00000C000000}">
      <text>
        <r>
          <rPr>
            <b/>
            <sz val="10"/>
            <color indexed="81"/>
            <rFont val="Arial"/>
            <family val="2"/>
          </rPr>
          <t>Eq. 3.33
Huckins et al, 2006</t>
        </r>
      </text>
    </comment>
    <comment ref="K72" authorId="0" shapeId="0" xr:uid="{00000000-0006-0000-0000-00000D000000}">
      <text>
        <r>
          <rPr>
            <b/>
            <sz val="10"/>
            <color indexed="81"/>
            <rFont val="Arial"/>
            <family val="2"/>
          </rPr>
          <t>Eq. 3.22
Huckins et al, 2006</t>
        </r>
      </text>
    </comment>
    <comment ref="D73" authorId="0" shapeId="0" xr:uid="{00000000-0006-0000-0000-00000E000000}">
      <text>
        <r>
          <rPr>
            <b/>
            <sz val="10"/>
            <color indexed="81"/>
            <rFont val="Arial"/>
            <family val="2"/>
          </rPr>
          <t>Eq. 3.28, Huckins et al, 2006
ao = -2.61 for PCBs, PAHs, p,p'-DDE; 
ao = -3.20 for moderately polar pesticides</t>
        </r>
      </text>
    </comment>
    <comment ref="E73" authorId="0" shapeId="0" xr:uid="{00000000-0006-0000-0000-00000F000000}">
      <text>
        <r>
          <rPr>
            <b/>
            <sz val="10"/>
            <color indexed="81"/>
            <rFont val="Arial"/>
            <family val="2"/>
          </rPr>
          <t>Eq. 3.28
Huckins et al, 2006</t>
        </r>
      </text>
    </comment>
    <comment ref="F73" authorId="0" shapeId="0" xr:uid="{00000000-0006-0000-0000-000010000000}">
      <text>
        <r>
          <rPr>
            <b/>
            <sz val="10"/>
            <color indexed="81"/>
            <rFont val="Arial"/>
            <family val="2"/>
          </rPr>
          <t>Eq. 3.35
Huckins et al, 2006</t>
        </r>
      </text>
    </comment>
    <comment ref="G73" authorId="0" shapeId="0" xr:uid="{00000000-0006-0000-0000-000011000000}">
      <text>
        <r>
          <rPr>
            <b/>
            <sz val="10"/>
            <color indexed="81"/>
            <rFont val="Arial"/>
            <family val="2"/>
          </rPr>
          <t>Eq. 3.33
Huckins et al, 2006</t>
        </r>
      </text>
    </comment>
    <comment ref="D109" authorId="0" shapeId="0" xr:uid="{00000000-0006-0000-0000-000012000000}">
      <text>
        <r>
          <rPr>
            <b/>
            <sz val="10"/>
            <color indexed="81"/>
            <rFont val="Arial"/>
            <family val="2"/>
          </rPr>
          <t>Eq. 3.28, Huckins et al, 2006
ao = -2.61 for PCBs, PAHs, p,p'-DDE; 
ao = -3.20 for moderately polar pesticides</t>
        </r>
      </text>
    </comment>
    <comment ref="E109" authorId="0" shapeId="0" xr:uid="{00000000-0006-0000-0000-000013000000}">
      <text>
        <r>
          <rPr>
            <b/>
            <sz val="10"/>
            <color indexed="81"/>
            <rFont val="Arial"/>
            <family val="2"/>
          </rPr>
          <t>Eq. 3.28
Huckins et al, 2006</t>
        </r>
      </text>
    </comment>
    <comment ref="F109" authorId="0" shapeId="0" xr:uid="{00000000-0006-0000-0000-000014000000}">
      <text>
        <r>
          <rPr>
            <b/>
            <sz val="10"/>
            <color indexed="81"/>
            <rFont val="Arial"/>
            <family val="2"/>
          </rPr>
          <t>Eq. 3.35
Huckins et al, 2006</t>
        </r>
      </text>
    </comment>
    <comment ref="G109" authorId="0" shapeId="0" xr:uid="{00000000-0006-0000-0000-000015000000}">
      <text>
        <r>
          <rPr>
            <b/>
            <sz val="10"/>
            <color indexed="81"/>
            <rFont val="Arial"/>
            <family val="2"/>
          </rPr>
          <t>Eq. 3.33
Huckins et al, 2006</t>
        </r>
      </text>
    </comment>
    <comment ref="K113" authorId="0" shapeId="0" xr:uid="{00000000-0006-0000-0000-000016000000}">
      <text>
        <r>
          <rPr>
            <b/>
            <sz val="10"/>
            <color indexed="81"/>
            <rFont val="Arial"/>
            <family val="2"/>
          </rPr>
          <t>Eq. 3.22
Huckins et al, 2006</t>
        </r>
      </text>
    </comment>
    <comment ref="D114" authorId="0" shapeId="0" xr:uid="{00000000-0006-0000-0000-000017000000}">
      <text>
        <r>
          <rPr>
            <b/>
            <sz val="10"/>
            <color indexed="81"/>
            <rFont val="Arial"/>
            <family val="2"/>
          </rPr>
          <t>Eq. 3.28, Huckins et al, 2006
ao = -2.61 for PCBs, PAHs, p,p'-DDE; 
ao = -3.20 for moderately polar pesticides</t>
        </r>
      </text>
    </comment>
    <comment ref="E114" authorId="0" shapeId="0" xr:uid="{00000000-0006-0000-0000-000018000000}">
      <text>
        <r>
          <rPr>
            <b/>
            <sz val="10"/>
            <color indexed="81"/>
            <rFont val="Arial"/>
            <family val="2"/>
          </rPr>
          <t>Eq. 3.28
Huckins et al, 2006</t>
        </r>
      </text>
    </comment>
    <comment ref="F114" authorId="0" shapeId="0" xr:uid="{00000000-0006-0000-0000-000019000000}">
      <text>
        <r>
          <rPr>
            <b/>
            <sz val="10"/>
            <color indexed="81"/>
            <rFont val="Arial"/>
            <family val="2"/>
          </rPr>
          <t>Eq. 3.35
Huckins et al, 2006</t>
        </r>
      </text>
    </comment>
    <comment ref="G114" authorId="0" shapeId="0" xr:uid="{00000000-0006-0000-0000-00001A000000}">
      <text>
        <r>
          <rPr>
            <b/>
            <sz val="10"/>
            <color indexed="81"/>
            <rFont val="Arial"/>
            <family val="2"/>
          </rPr>
          <t>Eq. 3.33
Huckins et al, 2006</t>
        </r>
      </text>
    </comment>
  </commentList>
</comments>
</file>

<file path=xl/sharedStrings.xml><?xml version="1.0" encoding="utf-8"?>
<sst xmlns="http://schemas.openxmlformats.org/spreadsheetml/2006/main" count="372" uniqueCount="258">
  <si>
    <t>Estimated Water Concentration Calculator From SPMD Data Using PRCs</t>
  </si>
  <si>
    <r>
      <t>To calculate the estimated water concentrations (</t>
    </r>
    <r>
      <rPr>
        <b/>
        <i/>
        <sz val="12"/>
        <rFont val="Arial"/>
        <family val="2"/>
      </rPr>
      <t>C</t>
    </r>
    <r>
      <rPr>
        <b/>
        <vertAlign val="subscript"/>
        <sz val="12"/>
        <rFont val="Arial"/>
        <family val="2"/>
      </rPr>
      <t>W</t>
    </r>
    <r>
      <rPr>
        <b/>
        <sz val="12"/>
        <rFont val="Arial"/>
        <family val="2"/>
      </rPr>
      <t xml:space="preserve">) from SPMD data, enter the appropriate information into the highlighted </t>
    </r>
    <r>
      <rPr>
        <b/>
        <sz val="12"/>
        <color indexed="13"/>
        <rFont val="Arial"/>
        <family val="2"/>
      </rPr>
      <t>yellow</t>
    </r>
    <r>
      <rPr>
        <b/>
        <sz val="12"/>
        <rFont val="Arial"/>
        <family val="2"/>
      </rPr>
      <t xml:space="preserve"> cells.</t>
    </r>
  </si>
  <si>
    <r>
      <t xml:space="preserve">The final Estimated Water Concentration values appear in the </t>
    </r>
    <r>
      <rPr>
        <b/>
        <sz val="12"/>
        <color indexed="48"/>
        <rFont val="Arial"/>
        <family val="2"/>
      </rPr>
      <t>light blue</t>
    </r>
    <r>
      <rPr>
        <b/>
        <sz val="12"/>
        <rFont val="Arial"/>
        <family val="2"/>
      </rPr>
      <t xml:space="preserve"> highlighted cells.</t>
    </r>
  </si>
  <si>
    <r>
      <t xml:space="preserve">All data should be entered as </t>
    </r>
    <r>
      <rPr>
        <b/>
        <u/>
        <sz val="12"/>
        <color indexed="10"/>
        <rFont val="Arial"/>
        <family val="2"/>
      </rPr>
      <t>mass of chemical per single SPMD</t>
    </r>
    <r>
      <rPr>
        <b/>
        <sz val="12"/>
        <rFont val="Arial"/>
        <family val="2"/>
      </rPr>
      <t xml:space="preserve"> (i.e., ng/SPMD)</t>
    </r>
  </si>
  <si>
    <t>Exposure Time (d) =</t>
  </si>
  <si>
    <t>Volume of SPMD (L) =</t>
  </si>
  <si>
    <t xml:space="preserve">  SPMD volumes can be calculated by methods on the 'SPMD volume calculator' tab</t>
  </si>
  <si>
    <r>
      <t>If multiple PRCs were used, enter the initial amount of each PRC added to the SPMD (ng/SPMD @</t>
    </r>
    <r>
      <rPr>
        <b/>
        <i/>
        <sz val="12"/>
        <rFont val="Arial"/>
        <family val="2"/>
      </rPr>
      <t xml:space="preserve"> t</t>
    </r>
    <r>
      <rPr>
        <b/>
        <sz val="12"/>
        <rFont val="Arial"/>
        <family val="2"/>
      </rPr>
      <t xml:space="preserve">=0) and the amount of each PRC remaining following deployment (ng/SPMD). </t>
    </r>
  </si>
  <si>
    <t>Only enter data into cells for the number of PRCs used (i.e., PRC #1 if only one PRC is used).</t>
  </si>
  <si>
    <t>PRC #1</t>
  </si>
  <si>
    <t>PRC #2</t>
  </si>
  <si>
    <t>PRC #3</t>
  </si>
  <si>
    <t>PRC #4</t>
  </si>
  <si>
    <t>PRC #5</t>
  </si>
  <si>
    <t xml:space="preserve">PRC Identification = </t>
  </si>
  <si>
    <t>PCB-14</t>
  </si>
  <si>
    <t>PCB-29</t>
  </si>
  <si>
    <t>PCB-50</t>
  </si>
  <si>
    <t>Phenanthrene-d10</t>
  </si>
  <si>
    <t>Pyrene-d10</t>
  </si>
  <si>
    <r>
      <t>Initial PRC concentration (</t>
    </r>
    <r>
      <rPr>
        <b/>
        <i/>
        <sz val="12"/>
        <color indexed="12"/>
        <rFont val="Arial"/>
        <family val="2"/>
      </rPr>
      <t>N</t>
    </r>
    <r>
      <rPr>
        <b/>
        <vertAlign val="subscript"/>
        <sz val="12"/>
        <color indexed="12"/>
        <rFont val="Arial"/>
        <family val="2"/>
      </rPr>
      <t>o</t>
    </r>
    <r>
      <rPr>
        <b/>
        <sz val="12"/>
        <color indexed="12"/>
        <rFont val="Arial"/>
        <family val="2"/>
      </rPr>
      <t>, ng/SPMD) =</t>
    </r>
  </si>
  <si>
    <r>
      <t>Final PRC concentration (</t>
    </r>
    <r>
      <rPr>
        <b/>
        <i/>
        <sz val="12"/>
        <color indexed="12"/>
        <rFont val="Arial"/>
        <family val="2"/>
      </rPr>
      <t>N</t>
    </r>
    <r>
      <rPr>
        <b/>
        <sz val="12"/>
        <color indexed="12"/>
        <rFont val="Arial"/>
        <family val="2"/>
      </rPr>
      <t>, ng/SPMD) =</t>
    </r>
  </si>
  <si>
    <r>
      <t xml:space="preserve">Log </t>
    </r>
    <r>
      <rPr>
        <b/>
        <i/>
        <sz val="12"/>
        <color indexed="12"/>
        <rFont val="Arial"/>
        <family val="2"/>
      </rPr>
      <t>K</t>
    </r>
    <r>
      <rPr>
        <b/>
        <vertAlign val="subscript"/>
        <sz val="12"/>
        <color indexed="12"/>
        <rFont val="Arial"/>
        <family val="2"/>
      </rPr>
      <t>ow</t>
    </r>
    <r>
      <rPr>
        <b/>
        <sz val="12"/>
        <color indexed="12"/>
        <rFont val="Arial"/>
        <family val="2"/>
      </rPr>
      <t xml:space="preserve"> of PRC =</t>
    </r>
  </si>
  <si>
    <r>
      <t>a</t>
    </r>
    <r>
      <rPr>
        <b/>
        <vertAlign val="subscript"/>
        <sz val="12"/>
        <color indexed="12"/>
        <rFont val="Arial"/>
        <family val="2"/>
      </rPr>
      <t>o</t>
    </r>
    <r>
      <rPr>
        <b/>
        <sz val="12"/>
        <color indexed="12"/>
        <rFont val="Arial"/>
        <family val="2"/>
      </rPr>
      <t xml:space="preserve"> for log </t>
    </r>
    <r>
      <rPr>
        <b/>
        <i/>
        <sz val="12"/>
        <color indexed="12"/>
        <rFont val="Arial"/>
        <family val="2"/>
      </rPr>
      <t>K</t>
    </r>
    <r>
      <rPr>
        <b/>
        <vertAlign val="subscript"/>
        <sz val="12"/>
        <color indexed="12"/>
        <rFont val="Arial"/>
        <family val="2"/>
      </rPr>
      <t>sw-PRC</t>
    </r>
    <r>
      <rPr>
        <b/>
        <sz val="12"/>
        <color indexed="12"/>
        <rFont val="Arial"/>
        <family val="2"/>
      </rPr>
      <t xml:space="preserve"> determination = </t>
    </r>
  </si>
  <si>
    <r>
      <t>(</t>
    </r>
    <r>
      <rPr>
        <b/>
        <i/>
        <sz val="11"/>
        <rFont val="Arial"/>
        <family val="2"/>
      </rPr>
      <t>a</t>
    </r>
    <r>
      <rPr>
        <b/>
        <vertAlign val="subscript"/>
        <sz val="11"/>
        <rFont val="Arial"/>
        <family val="2"/>
      </rPr>
      <t>o</t>
    </r>
    <r>
      <rPr>
        <b/>
        <sz val="11"/>
        <rFont val="Arial"/>
        <family val="2"/>
      </rPr>
      <t xml:space="preserve"> = -2.61 for PCBs, PAHs, </t>
    </r>
    <r>
      <rPr>
        <b/>
        <i/>
        <sz val="11"/>
        <rFont val="Arial"/>
        <family val="2"/>
      </rPr>
      <t>p,p</t>
    </r>
    <r>
      <rPr>
        <b/>
        <sz val="11"/>
        <rFont val="Arial"/>
        <family val="2"/>
      </rPr>
      <t xml:space="preserve">'-DDE, nonpolar pesticides;  </t>
    </r>
    <r>
      <rPr>
        <b/>
        <i/>
        <sz val="11"/>
        <rFont val="Arial"/>
        <family val="2"/>
      </rPr>
      <t>a</t>
    </r>
    <r>
      <rPr>
        <b/>
        <vertAlign val="subscript"/>
        <sz val="11"/>
        <rFont val="Arial"/>
        <family val="2"/>
      </rPr>
      <t>o</t>
    </r>
    <r>
      <rPr>
        <b/>
        <sz val="11"/>
        <rFont val="Arial"/>
        <family val="2"/>
      </rPr>
      <t xml:space="preserve"> = -3.20 for moderately polar pesticides)</t>
    </r>
  </si>
  <si>
    <r>
      <t>k</t>
    </r>
    <r>
      <rPr>
        <b/>
        <vertAlign val="subscript"/>
        <sz val="12"/>
        <rFont val="Arial"/>
        <family val="2"/>
      </rPr>
      <t>e-PRC</t>
    </r>
    <r>
      <rPr>
        <b/>
        <sz val="12"/>
        <rFont val="Arial"/>
        <family val="2"/>
      </rPr>
      <t xml:space="preserve"> (d</t>
    </r>
    <r>
      <rPr>
        <b/>
        <vertAlign val="superscript"/>
        <sz val="12"/>
        <rFont val="Arial"/>
        <family val="2"/>
      </rPr>
      <t>-1</t>
    </r>
    <r>
      <rPr>
        <b/>
        <sz val="12"/>
        <rFont val="Arial"/>
        <family val="2"/>
      </rPr>
      <t>) =</t>
    </r>
  </si>
  <si>
    <r>
      <t xml:space="preserve">log </t>
    </r>
    <r>
      <rPr>
        <b/>
        <i/>
        <sz val="12"/>
        <rFont val="Arial"/>
        <family val="2"/>
      </rPr>
      <t>K</t>
    </r>
    <r>
      <rPr>
        <b/>
        <vertAlign val="subscript"/>
        <sz val="12"/>
        <rFont val="Arial"/>
        <family val="2"/>
      </rPr>
      <t>sw-PRC</t>
    </r>
    <r>
      <rPr>
        <b/>
        <sz val="12"/>
        <rFont val="Arial"/>
        <family val="2"/>
      </rPr>
      <t xml:space="preserve"> (mL/mL) = </t>
    </r>
  </si>
  <si>
    <r>
      <t xml:space="preserve"> </t>
    </r>
    <r>
      <rPr>
        <b/>
        <sz val="12"/>
        <rFont val="Arial"/>
        <family val="2"/>
      </rPr>
      <t xml:space="preserve">average </t>
    </r>
    <r>
      <rPr>
        <b/>
        <i/>
        <sz val="12"/>
        <rFont val="Arial"/>
        <family val="2"/>
      </rPr>
      <t>a</t>
    </r>
    <r>
      <rPr>
        <b/>
        <vertAlign val="subscript"/>
        <sz val="12"/>
        <rFont val="Arial"/>
        <family val="2"/>
      </rPr>
      <t>oPRC</t>
    </r>
    <r>
      <rPr>
        <b/>
        <sz val="12"/>
        <rFont val="Arial"/>
        <family val="2"/>
      </rPr>
      <t xml:space="preserve"> =</t>
    </r>
  </si>
  <si>
    <r>
      <t>R</t>
    </r>
    <r>
      <rPr>
        <b/>
        <vertAlign val="subscript"/>
        <sz val="12"/>
        <rFont val="Arial"/>
        <family val="2"/>
      </rPr>
      <t>S-PRC</t>
    </r>
    <r>
      <rPr>
        <b/>
        <sz val="12"/>
        <rFont val="Arial"/>
        <family val="2"/>
      </rPr>
      <t xml:space="preserve"> (L d</t>
    </r>
    <r>
      <rPr>
        <b/>
        <vertAlign val="superscript"/>
        <sz val="12"/>
        <rFont val="Arial"/>
        <family val="2"/>
      </rPr>
      <t>-1</t>
    </r>
    <r>
      <rPr>
        <b/>
        <sz val="12"/>
        <rFont val="Arial"/>
        <family val="2"/>
      </rPr>
      <t xml:space="preserve">) = </t>
    </r>
  </si>
  <si>
    <r>
      <t xml:space="preserve"> </t>
    </r>
    <r>
      <rPr>
        <b/>
        <sz val="12"/>
        <rFont val="Arial"/>
        <family val="2"/>
      </rPr>
      <t xml:space="preserve">std. dev. </t>
    </r>
    <r>
      <rPr>
        <b/>
        <i/>
        <sz val="12"/>
        <rFont val="Arial"/>
        <family val="2"/>
      </rPr>
      <t>a</t>
    </r>
    <r>
      <rPr>
        <b/>
        <vertAlign val="subscript"/>
        <sz val="12"/>
        <rFont val="Arial"/>
        <family val="2"/>
      </rPr>
      <t>oPRC</t>
    </r>
    <r>
      <rPr>
        <b/>
        <sz val="12"/>
        <rFont val="Arial"/>
        <family val="2"/>
      </rPr>
      <t xml:space="preserve"> =</t>
    </r>
  </si>
  <si>
    <r>
      <t>log</t>
    </r>
    <r>
      <rPr>
        <b/>
        <i/>
        <sz val="12"/>
        <rFont val="Arial"/>
        <family val="2"/>
      </rPr>
      <t xml:space="preserve"> </t>
    </r>
    <r>
      <rPr>
        <b/>
        <i/>
        <sz val="12"/>
        <rFont val="Symbol"/>
        <family val="1"/>
        <charset val="2"/>
      </rPr>
      <t>a</t>
    </r>
    <r>
      <rPr>
        <b/>
        <vertAlign val="subscript"/>
        <sz val="12"/>
        <rFont val="Arial"/>
        <family val="2"/>
      </rPr>
      <t>PRC</t>
    </r>
    <r>
      <rPr>
        <b/>
        <sz val="12"/>
        <rFont val="Arial"/>
        <family val="2"/>
      </rPr>
      <t xml:space="preserve"> =</t>
    </r>
  </si>
  <si>
    <r>
      <t>Rs uncertainty factor (*/</t>
    </r>
    <r>
      <rPr>
        <b/>
        <sz val="12"/>
        <rFont val="Symbol"/>
        <family val="1"/>
        <charset val="2"/>
      </rPr>
      <t>¸</t>
    </r>
    <r>
      <rPr>
        <b/>
        <sz val="12"/>
        <rFont val="Arial"/>
        <family val="2"/>
      </rPr>
      <t>) =</t>
    </r>
  </si>
  <si>
    <r>
      <t>a</t>
    </r>
    <r>
      <rPr>
        <b/>
        <vertAlign val="subscript"/>
        <sz val="12"/>
        <rFont val="Arial"/>
        <family val="2"/>
      </rPr>
      <t>oPRC</t>
    </r>
    <r>
      <rPr>
        <b/>
        <sz val="12"/>
        <rFont val="Arial"/>
        <family val="2"/>
      </rPr>
      <t xml:space="preserve"> =</t>
    </r>
  </si>
  <si>
    <t>Project / Site Name:</t>
  </si>
  <si>
    <t>Total Analyte per SPMD</t>
  </si>
  <si>
    <t>Estimated Water Concentration</t>
  </si>
  <si>
    <t>Organochlorine Pesticides</t>
  </si>
  <si>
    <r>
      <t xml:space="preserve">Log </t>
    </r>
    <r>
      <rPr>
        <b/>
        <i/>
        <sz val="11"/>
        <rFont val="Arial"/>
        <family val="2"/>
      </rPr>
      <t>K</t>
    </r>
    <r>
      <rPr>
        <b/>
        <vertAlign val="subscript"/>
        <sz val="11"/>
        <rFont val="Arial"/>
        <family val="2"/>
      </rPr>
      <t>ow</t>
    </r>
  </si>
  <si>
    <r>
      <t>a</t>
    </r>
    <r>
      <rPr>
        <b/>
        <vertAlign val="subscript"/>
        <sz val="11"/>
        <rFont val="Arial"/>
        <family val="2"/>
      </rPr>
      <t>o</t>
    </r>
  </si>
  <si>
    <r>
      <t xml:space="preserve">log </t>
    </r>
    <r>
      <rPr>
        <b/>
        <i/>
        <sz val="11"/>
        <rFont val="Arial"/>
        <family val="2"/>
      </rPr>
      <t>K</t>
    </r>
    <r>
      <rPr>
        <b/>
        <vertAlign val="subscript"/>
        <sz val="11"/>
        <rFont val="Arial"/>
        <family val="2"/>
      </rPr>
      <t>sw,i</t>
    </r>
  </si>
  <si>
    <r>
      <t xml:space="preserve">log </t>
    </r>
    <r>
      <rPr>
        <b/>
        <i/>
        <sz val="11"/>
        <rFont val="Symbol"/>
        <family val="1"/>
        <charset val="2"/>
      </rPr>
      <t>a</t>
    </r>
    <r>
      <rPr>
        <b/>
        <vertAlign val="subscript"/>
        <sz val="11"/>
        <rFont val="Arial"/>
        <family val="2"/>
      </rPr>
      <t>i</t>
    </r>
  </si>
  <si>
    <r>
      <t>R</t>
    </r>
    <r>
      <rPr>
        <b/>
        <vertAlign val="subscript"/>
        <sz val="11"/>
        <rFont val="Arial"/>
        <family val="2"/>
      </rPr>
      <t>S,i</t>
    </r>
  </si>
  <si>
    <r>
      <t>C</t>
    </r>
    <r>
      <rPr>
        <b/>
        <vertAlign val="subscript"/>
        <sz val="11"/>
        <rFont val="Arial"/>
        <family val="2"/>
      </rPr>
      <t>SPMD</t>
    </r>
  </si>
  <si>
    <r>
      <t>average</t>
    </r>
    <r>
      <rPr>
        <b/>
        <i/>
        <sz val="11"/>
        <rFont val="Arial"/>
        <family val="2"/>
      </rPr>
      <t xml:space="preserve"> C</t>
    </r>
    <r>
      <rPr>
        <b/>
        <vertAlign val="subscript"/>
        <sz val="11"/>
        <rFont val="Arial"/>
        <family val="2"/>
      </rPr>
      <t>W</t>
    </r>
  </si>
  <si>
    <t>(-2.61 or -3.20)</t>
  </si>
  <si>
    <t>(mL/mL)</t>
  </si>
  <si>
    <r>
      <t>(L d</t>
    </r>
    <r>
      <rPr>
        <b/>
        <vertAlign val="superscript"/>
        <sz val="11"/>
        <rFont val="Arial"/>
        <family val="2"/>
      </rPr>
      <t>-1</t>
    </r>
    <r>
      <rPr>
        <b/>
        <sz val="11"/>
        <rFont val="Arial"/>
        <family val="2"/>
      </rPr>
      <t>)</t>
    </r>
  </si>
  <si>
    <t>(ng/SPMD)</t>
  </si>
  <si>
    <t>(pg/L)</t>
  </si>
  <si>
    <t>Trifluralin</t>
  </si>
  <si>
    <t>e</t>
  </si>
  <si>
    <t>Hexachlorobenzene (HCB)</t>
  </si>
  <si>
    <t>a</t>
  </si>
  <si>
    <t>Pentachloroanisole (PCA)</t>
  </si>
  <si>
    <t>b, e</t>
  </si>
  <si>
    <t>Tefluthrin</t>
  </si>
  <si>
    <t>alpha-Benzenehexachloride (a-BHC)</t>
  </si>
  <si>
    <t>j</t>
  </si>
  <si>
    <t>beta-Benzenehexachloride (b-BHC)</t>
  </si>
  <si>
    <t>Heptachlor</t>
  </si>
  <si>
    <t>delta-Benzenehexachloride (d-BHC)</t>
  </si>
  <si>
    <t>Dacthal</t>
  </si>
  <si>
    <t>Chlorpyrifos</t>
  </si>
  <si>
    <t>Oxychlordane</t>
  </si>
  <si>
    <t>Heptachlor Epoxide</t>
  </si>
  <si>
    <t>trans-Chlordane</t>
  </si>
  <si>
    <t>a, c, d, e</t>
  </si>
  <si>
    <t>trans-Nonachlor</t>
  </si>
  <si>
    <t>c, e</t>
  </si>
  <si>
    <t>o,p'-DDE</t>
  </si>
  <si>
    <t>cis-Chlordane</t>
  </si>
  <si>
    <t>Endosulfan</t>
  </si>
  <si>
    <t>p,p'-DDE</t>
  </si>
  <si>
    <t>Dieldrin</t>
  </si>
  <si>
    <t>o,p'-DDD</t>
  </si>
  <si>
    <t>Endrin</t>
  </si>
  <si>
    <t>cis-Nonachlor</t>
  </si>
  <si>
    <t>o,p'-DDT</t>
  </si>
  <si>
    <t>p,p'-DDD</t>
  </si>
  <si>
    <t>Endosulfan-II</t>
  </si>
  <si>
    <t>p,p'-DDT</t>
  </si>
  <si>
    <t>Endosulfan Sulfate</t>
  </si>
  <si>
    <t>p,p'-Methoxychlor</t>
  </si>
  <si>
    <t>Mirex</t>
  </si>
  <si>
    <t>cis-Permethrin</t>
  </si>
  <si>
    <t>trans-Permethrin</t>
  </si>
  <si>
    <t>PAHs and Related</t>
  </si>
  <si>
    <t xml:space="preserve">      Log Kow</t>
  </si>
  <si>
    <t>Heterocyclic Compounds</t>
  </si>
  <si>
    <t>Naphthalene</t>
  </si>
  <si>
    <t>f</t>
  </si>
  <si>
    <t>Acenaphthylene</t>
  </si>
  <si>
    <t>Acenaphthene</t>
  </si>
  <si>
    <t>Fluorene</t>
  </si>
  <si>
    <t>Phenanthrene</t>
  </si>
  <si>
    <t>Anthracene</t>
  </si>
  <si>
    <t>Fluoranthene</t>
  </si>
  <si>
    <t>Pyrene</t>
  </si>
  <si>
    <t>Benz[a]anthracene</t>
  </si>
  <si>
    <t>Chrysene</t>
  </si>
  <si>
    <t>Benzo[b]fluoranthene</t>
  </si>
  <si>
    <t>Benzo[k]fluoranthene</t>
  </si>
  <si>
    <t>Benzo[a]pyrene</t>
  </si>
  <si>
    <t>Indeno[1,2,3-cd]pyrene</t>
  </si>
  <si>
    <t>Dibenzo[a,h]anthracene</t>
  </si>
  <si>
    <t>Benzo[g,h,I]perylene</t>
  </si>
  <si>
    <t>Benzo[b]thiophene</t>
  </si>
  <si>
    <t>2-methylnaphthalene</t>
  </si>
  <si>
    <t>l</t>
  </si>
  <si>
    <t>1-methylnaphthalene</t>
  </si>
  <si>
    <t>Biphenyl</t>
  </si>
  <si>
    <t>1-ethylnaphthalene</t>
  </si>
  <si>
    <t>1,2-dimethylnaphthalene</t>
  </si>
  <si>
    <t>4-methylbiphenyl</t>
  </si>
  <si>
    <t>2,3,5-trimethylnaphthalene</t>
  </si>
  <si>
    <t>1-methylfluorene</t>
  </si>
  <si>
    <t>Dibenzothiophene</t>
  </si>
  <si>
    <t>2-methylphenanthrene</t>
  </si>
  <si>
    <t>9-methylanthracene</t>
  </si>
  <si>
    <t>3,6-dimethylphenanthrene</t>
  </si>
  <si>
    <t>2-methylfluoranthene</t>
  </si>
  <si>
    <t>Benzo[b]naphtho[2,1-d]thiophene</t>
  </si>
  <si>
    <t>Benzo[e]pyrene</t>
  </si>
  <si>
    <t>Perylene</t>
  </si>
  <si>
    <t>Individual PCB Congeners</t>
  </si>
  <si>
    <t>IUPAC No.</t>
  </si>
  <si>
    <t>Total PCB</t>
  </si>
  <si>
    <t>m</t>
  </si>
  <si>
    <t>Individual PBDE Congeners</t>
  </si>
  <si>
    <t>PBDE-28</t>
  </si>
  <si>
    <t>o</t>
  </si>
  <si>
    <t>PBDE-47</t>
  </si>
  <si>
    <t>PBDE-66</t>
  </si>
  <si>
    <t>PBDE-85</t>
  </si>
  <si>
    <t>PBDE-99</t>
  </si>
  <si>
    <t>PBDE-100</t>
  </si>
  <si>
    <t>k</t>
  </si>
  <si>
    <t>PBDE-153</t>
  </si>
  <si>
    <t>PBDE-154</t>
  </si>
  <si>
    <t>PBDE-183</t>
  </si>
  <si>
    <t>This calculator applies only to SPMDs which conform to the surface area-to-volume ratio of a standard SPMD.</t>
  </si>
  <si>
    <r>
      <t>If multiple log K</t>
    </r>
    <r>
      <rPr>
        <vertAlign val="subscript"/>
        <sz val="10"/>
        <rFont val="Arial"/>
        <family val="2"/>
      </rPr>
      <t>ow</t>
    </r>
    <r>
      <rPr>
        <sz val="10"/>
        <rFont val="Arial"/>
        <family val="2"/>
      </rPr>
      <t xml:space="preserve"> values were found in the literature, a mean value was selected using the t test at 95% Confidence for rejection of outliers.</t>
    </r>
  </si>
  <si>
    <r>
      <t>a</t>
    </r>
    <r>
      <rPr>
        <sz val="10"/>
        <rFont val="Arial"/>
      </rPr>
      <t xml:space="preserve"> Mackay, D.; Shiu, W-Y; Ma, K-C  Illustrated Handbook of Physical-Chemical Properties and Environmental Fate for Organic Chemicals.  Volume V, Lewis Publishers, Boca Raton, 1997.</t>
    </r>
  </si>
  <si>
    <r>
      <t>b</t>
    </r>
    <r>
      <rPr>
        <sz val="10"/>
        <rFont val="Arial"/>
      </rPr>
      <t xml:space="preserve"> Oliver, B.G.; Niimi, A.J.  Environ. Sci. Technol., 1985, 19:9, 842-849.</t>
    </r>
  </si>
  <si>
    <r>
      <t>c</t>
    </r>
    <r>
      <rPr>
        <sz val="10"/>
        <rFont val="Arial"/>
      </rPr>
      <t xml:space="preserve"> Simpson, C.D.; Wilcock, R.J.; Smith, T.J.; Wilkins, A.L.; Langdon, A.G.  Bull. Environ. Contam. Toxicol., 1995, 55:1, 149-153.</t>
    </r>
  </si>
  <si>
    <r>
      <t>d</t>
    </r>
    <r>
      <rPr>
        <sz val="10"/>
        <rFont val="Arial"/>
      </rPr>
      <t xml:space="preserve"> Veith, G.D.; DeFoe, D.L.; Bergstedt, B.V.  J. Fish Res. Board Can., 1979, 36, 1040-1048.</t>
    </r>
  </si>
  <si>
    <r>
      <t xml:space="preserve">e </t>
    </r>
    <r>
      <rPr>
        <sz val="10"/>
        <rFont val="Arial"/>
        <family val="2"/>
      </rPr>
      <t>Syracuse Research Corporation, On-Line Log K</t>
    </r>
    <r>
      <rPr>
        <vertAlign val="subscript"/>
        <sz val="10"/>
        <rFont val="Arial"/>
        <family val="2"/>
      </rPr>
      <t>ow</t>
    </r>
    <r>
      <rPr>
        <sz val="10"/>
        <rFont val="Arial"/>
        <family val="2"/>
      </rPr>
      <t xml:space="preserve"> Estimator (KowWin), http://esc.syrres.com/interkow/logkow.htm.</t>
    </r>
  </si>
  <si>
    <r>
      <t xml:space="preserve">f </t>
    </r>
    <r>
      <rPr>
        <sz val="10"/>
        <rFont val="Arial"/>
        <family val="2"/>
      </rPr>
      <t>Huckins, J.N.; Petty, J.D.; Orazio, C.E.; Lebo, J.A.; Clark, R.C.; Gibson, V.L.; Gala, W.R.; Echols, K.R.  Environ. Sci. Technol., 1999, 33, 3918-3923.</t>
    </r>
  </si>
  <si>
    <r>
      <t xml:space="preserve">g </t>
    </r>
    <r>
      <rPr>
        <sz val="10"/>
        <rFont val="Arial"/>
        <family val="2"/>
      </rPr>
      <t>Meadows, J.C.; Echols, K.R.; Huckins, J.N.; Borsuk, F.A.; Carline, R.F.; Tillit, D.E.  Environ. Sci. Technol., 1998, 32, 1847-1852.</t>
    </r>
  </si>
  <si>
    <r>
      <t xml:space="preserve">h </t>
    </r>
    <r>
      <rPr>
        <sz val="10"/>
        <rFont val="Arial"/>
        <family val="2"/>
      </rPr>
      <t>Rantalainen, A.L.; Cretney, W.; Ikonomou, M.G.  Chemosphere, 2000, 40, 147-158.</t>
    </r>
  </si>
  <si>
    <r>
      <t xml:space="preserve">i </t>
    </r>
    <r>
      <rPr>
        <sz val="10"/>
        <rFont val="Arial"/>
        <family val="2"/>
      </rPr>
      <t>Sabaliunas, D.; Lazutka, J.; Sabaliuniene, I.; Sodergren, A.  Environ. Tox. Chem., 1998, 17, 1815-1824.</t>
    </r>
  </si>
  <si>
    <r>
      <t xml:space="preserve">j </t>
    </r>
    <r>
      <rPr>
        <sz val="10"/>
        <rFont val="Arial"/>
        <family val="2"/>
      </rPr>
      <t>Chlorpyrifos and Diazinon values estimated from Endrin and Lindane, respectively, due to their proxitimy in Log K</t>
    </r>
    <r>
      <rPr>
        <vertAlign val="subscript"/>
        <sz val="10"/>
        <rFont val="Arial"/>
        <family val="2"/>
      </rPr>
      <t>ow</t>
    </r>
    <r>
      <rPr>
        <sz val="10"/>
        <rFont val="Arial"/>
        <family val="2"/>
      </rPr>
      <t xml:space="preserve"> values.</t>
    </r>
  </si>
  <si>
    <r>
      <t xml:space="preserve">k </t>
    </r>
    <r>
      <rPr>
        <sz val="10"/>
        <rFont val="Arial"/>
        <family val="2"/>
      </rPr>
      <t>Log K</t>
    </r>
    <r>
      <rPr>
        <vertAlign val="subscript"/>
        <sz val="10"/>
        <rFont val="Arial"/>
        <family val="2"/>
      </rPr>
      <t>ow</t>
    </r>
    <r>
      <rPr>
        <sz val="10"/>
        <rFont val="Arial"/>
        <family val="2"/>
      </rPr>
      <t xml:space="preserve"> values estimated from similar congeners.</t>
    </r>
  </si>
  <si>
    <r>
      <t>l</t>
    </r>
    <r>
      <rPr>
        <sz val="10"/>
        <rFont val="Arial"/>
        <family val="2"/>
      </rPr>
      <t xml:space="preserve"> Luellen, D.R.; Shea, D. Environ. Sci. Technol., 2002, 36, 1791-1797.</t>
    </r>
  </si>
  <si>
    <r>
      <t xml:space="preserve">m </t>
    </r>
    <r>
      <rPr>
        <sz val="10"/>
        <rFont val="Arial"/>
        <family val="2"/>
      </rPr>
      <t>Hawker, D.W. and Connell, D.W.  Environ. Sci. Technol, 1988, 22, 382-387.</t>
    </r>
  </si>
  <si>
    <r>
      <t>r</t>
    </r>
    <r>
      <rPr>
        <sz val="10"/>
        <rFont val="Arial"/>
        <family val="2"/>
      </rPr>
      <t xml:space="preserve"> Beyer, A.; Wania, F.; Gouin, T.; Mackay, D.; Matthies, M.  Environ. Toxicol. Chem. 2002, 21, 941-953.</t>
    </r>
  </si>
  <si>
    <r>
      <t>o</t>
    </r>
    <r>
      <rPr>
        <sz val="10"/>
        <rFont val="Arial"/>
        <family val="2"/>
      </rPr>
      <t xml:space="preserve"> US EPA EPISuite 4.1</t>
    </r>
  </si>
  <si>
    <t>Created by the U.S. Geological Survey, Columbia Environmental Research Center</t>
  </si>
  <si>
    <t>4200 New Haven Road, Columbia, MO  65202</t>
  </si>
  <si>
    <t>Contact:  David Alvarez, Ph.D.  (573) 441-2970, dalvarez@usgs.gov</t>
  </si>
  <si>
    <t>SPMD Volume Calculator</t>
  </si>
  <si>
    <t>To obtain the SPMD volume, use either Method 1, or 2</t>
  </si>
  <si>
    <t>User input is required for the yellow cells</t>
  </si>
  <si>
    <t>The SPMD volume is given in the blue cells</t>
  </si>
  <si>
    <t>Method 1: calculate SPMD volume from LDPE dimensions and triolein volume</t>
  </si>
  <si>
    <t>Length (excluding mounting loops)</t>
  </si>
  <si>
    <t>cm</t>
  </si>
  <si>
    <t>Width</t>
  </si>
  <si>
    <t>LDPE wall thickness</t>
  </si>
  <si>
    <t>micrometer</t>
  </si>
  <si>
    <t>Triolein volume</t>
  </si>
  <si>
    <t>mL</t>
  </si>
  <si>
    <t>SPMD volume (L)</t>
  </si>
  <si>
    <t>L</t>
  </si>
  <si>
    <t>Method 2: calculate volume from SPMD mass</t>
  </si>
  <si>
    <t>SPMD mass (excluding mounting loops) (g)</t>
  </si>
  <si>
    <t>g</t>
  </si>
  <si>
    <t>SPMD volume (mL)</t>
  </si>
  <si>
    <t>Triolein mass fraction is  ~0.20</t>
  </si>
  <si>
    <t>VARIABLE</t>
  </si>
  <si>
    <t>DESCRIPTION</t>
  </si>
  <si>
    <t>UNITS</t>
  </si>
  <si>
    <t>CELL REFERENCE</t>
  </si>
  <si>
    <t>EQUATION REFERENCE</t>
  </si>
  <si>
    <r>
      <t>C</t>
    </r>
    <r>
      <rPr>
        <b/>
        <vertAlign val="subscript"/>
        <sz val="14"/>
        <rFont val="Arial"/>
        <family val="2"/>
      </rPr>
      <t>W,i</t>
    </r>
  </si>
  <si>
    <t>estimated water concentration</t>
  </si>
  <si>
    <t>pg/L</t>
  </si>
  <si>
    <t>K34</t>
  </si>
  <si>
    <r>
      <t>C</t>
    </r>
    <r>
      <rPr>
        <b/>
        <vertAlign val="subscript"/>
        <sz val="14"/>
        <rFont val="Arial"/>
        <family val="2"/>
      </rPr>
      <t>SPMD,i</t>
    </r>
  </si>
  <si>
    <t>mass of analyte per SPMD</t>
  </si>
  <si>
    <t>ng</t>
  </si>
  <si>
    <t>I34</t>
  </si>
  <si>
    <r>
      <t>V</t>
    </r>
    <r>
      <rPr>
        <b/>
        <vertAlign val="subscript"/>
        <sz val="14"/>
        <rFont val="Arial"/>
        <family val="2"/>
      </rPr>
      <t>SPMD</t>
    </r>
  </si>
  <si>
    <t>Volume of SPMD</t>
  </si>
  <si>
    <t>$D$11</t>
  </si>
  <si>
    <r>
      <t>K</t>
    </r>
    <r>
      <rPr>
        <b/>
        <vertAlign val="subscript"/>
        <sz val="14"/>
        <rFont val="Arial"/>
        <family val="2"/>
      </rPr>
      <t>sw,i</t>
    </r>
  </si>
  <si>
    <r>
      <t>a</t>
    </r>
    <r>
      <rPr>
        <b/>
        <i/>
        <vertAlign val="subscript"/>
        <sz val="12"/>
        <rFont val="Arial"/>
        <family val="2"/>
      </rPr>
      <t>o</t>
    </r>
    <r>
      <rPr>
        <b/>
        <sz val="12"/>
        <rFont val="Arial"/>
        <family val="2"/>
      </rPr>
      <t xml:space="preserve"> + (2.321 * log(</t>
    </r>
    <r>
      <rPr>
        <b/>
        <i/>
        <sz val="12"/>
        <rFont val="Arial"/>
        <family val="2"/>
      </rPr>
      <t>K</t>
    </r>
    <r>
      <rPr>
        <b/>
        <i/>
        <vertAlign val="subscript"/>
        <sz val="12"/>
        <rFont val="Arial"/>
        <family val="2"/>
      </rPr>
      <t>OW</t>
    </r>
    <r>
      <rPr>
        <b/>
        <sz val="12"/>
        <rFont val="Arial"/>
        <family val="2"/>
      </rPr>
      <t>)) - (0.1618 * log(</t>
    </r>
    <r>
      <rPr>
        <b/>
        <i/>
        <sz val="12"/>
        <rFont val="Arial"/>
        <family val="2"/>
      </rPr>
      <t>K</t>
    </r>
    <r>
      <rPr>
        <b/>
        <i/>
        <vertAlign val="subscript"/>
        <sz val="12"/>
        <rFont val="Arial"/>
        <family val="2"/>
      </rPr>
      <t>OW</t>
    </r>
    <r>
      <rPr>
        <b/>
        <sz val="12"/>
        <rFont val="Arial"/>
        <family val="2"/>
      </rPr>
      <t>))^2</t>
    </r>
  </si>
  <si>
    <t>mL/mL</t>
  </si>
  <si>
    <t>E34</t>
  </si>
  <si>
    <r>
      <t>a</t>
    </r>
    <r>
      <rPr>
        <b/>
        <vertAlign val="subscript"/>
        <sz val="14"/>
        <rFont val="Arial"/>
        <family val="2"/>
      </rPr>
      <t>o</t>
    </r>
  </si>
  <si>
    <t>constant</t>
  </si>
  <si>
    <t>D34</t>
  </si>
  <si>
    <r>
      <t>K</t>
    </r>
    <r>
      <rPr>
        <b/>
        <vertAlign val="subscript"/>
        <sz val="14"/>
        <rFont val="Arial"/>
        <family val="2"/>
      </rPr>
      <t>OW,i</t>
    </r>
  </si>
  <si>
    <t>octanol water partitioning coefficient</t>
  </si>
  <si>
    <t>B34</t>
  </si>
  <si>
    <r>
      <t>R</t>
    </r>
    <r>
      <rPr>
        <b/>
        <vertAlign val="subscript"/>
        <sz val="14"/>
        <rFont val="Arial"/>
        <family val="2"/>
      </rPr>
      <t>S,i</t>
    </r>
  </si>
  <si>
    <r>
      <t>10^log(</t>
    </r>
    <r>
      <rPr>
        <b/>
        <i/>
        <sz val="12"/>
        <rFont val="Arial"/>
        <family val="2"/>
      </rPr>
      <t>a</t>
    </r>
    <r>
      <rPr>
        <b/>
        <i/>
        <vertAlign val="subscript"/>
        <sz val="12"/>
        <rFont val="Arial"/>
        <family val="2"/>
      </rPr>
      <t>i</t>
    </r>
    <r>
      <rPr>
        <b/>
        <sz val="12"/>
        <rFont val="Arial"/>
        <family val="2"/>
      </rPr>
      <t>) * 10^log(</t>
    </r>
    <r>
      <rPr>
        <b/>
        <i/>
        <sz val="12"/>
        <rFont val="Arial"/>
        <family val="2"/>
      </rPr>
      <t>a</t>
    </r>
    <r>
      <rPr>
        <b/>
        <i/>
        <vertAlign val="subscript"/>
        <sz val="12"/>
        <rFont val="Arial"/>
        <family val="2"/>
      </rPr>
      <t>oprc</t>
    </r>
    <r>
      <rPr>
        <b/>
        <sz val="12"/>
        <rFont val="Arial"/>
        <family val="2"/>
      </rPr>
      <t>)</t>
    </r>
    <r>
      <rPr>
        <sz val="12"/>
        <rFont val="Arial"/>
        <family val="2"/>
      </rPr>
      <t xml:space="preserve">    sampling rate</t>
    </r>
  </si>
  <si>
    <t>L/d</t>
  </si>
  <si>
    <t>G34</t>
  </si>
  <si>
    <r>
      <t>a</t>
    </r>
    <r>
      <rPr>
        <b/>
        <vertAlign val="subscript"/>
        <sz val="14"/>
        <rFont val="Arial"/>
        <family val="2"/>
      </rPr>
      <t>i</t>
    </r>
  </si>
  <si>
    <r>
      <t>(0.013 * log(</t>
    </r>
    <r>
      <rPr>
        <b/>
        <i/>
        <sz val="12"/>
        <rFont val="Arial"/>
        <family val="2"/>
      </rPr>
      <t>K</t>
    </r>
    <r>
      <rPr>
        <b/>
        <i/>
        <vertAlign val="subscript"/>
        <sz val="12"/>
        <rFont val="Arial"/>
        <family val="2"/>
      </rPr>
      <t>OW</t>
    </r>
    <r>
      <rPr>
        <b/>
        <sz val="12"/>
        <rFont val="Arial"/>
        <family val="2"/>
      </rPr>
      <t>^3)) - (0.3173 * log(</t>
    </r>
    <r>
      <rPr>
        <b/>
        <i/>
        <sz val="12"/>
        <rFont val="Arial"/>
        <family val="2"/>
      </rPr>
      <t>K</t>
    </r>
    <r>
      <rPr>
        <b/>
        <i/>
        <vertAlign val="subscript"/>
        <sz val="12"/>
        <rFont val="Arial"/>
        <family val="2"/>
      </rPr>
      <t>OW</t>
    </r>
    <r>
      <rPr>
        <b/>
        <sz val="12"/>
        <rFont val="Arial"/>
        <family val="2"/>
      </rPr>
      <t>^2)) + (2.244 * log(</t>
    </r>
    <r>
      <rPr>
        <b/>
        <i/>
        <sz val="12"/>
        <rFont val="Arial"/>
        <family val="2"/>
      </rPr>
      <t>K</t>
    </r>
    <r>
      <rPr>
        <b/>
        <i/>
        <vertAlign val="subscript"/>
        <sz val="12"/>
        <rFont val="Arial"/>
        <family val="2"/>
      </rPr>
      <t>OW</t>
    </r>
    <r>
      <rPr>
        <b/>
        <sz val="12"/>
        <rFont val="Arial"/>
        <family val="2"/>
      </rPr>
      <t xml:space="preserve">)) </t>
    </r>
  </si>
  <si>
    <t>F34</t>
  </si>
  <si>
    <r>
      <t>a</t>
    </r>
    <r>
      <rPr>
        <b/>
        <vertAlign val="subscript"/>
        <sz val="14"/>
        <rFont val="Arial"/>
        <family val="2"/>
      </rPr>
      <t>oprc</t>
    </r>
  </si>
  <si>
    <r>
      <t>log(</t>
    </r>
    <r>
      <rPr>
        <b/>
        <i/>
        <sz val="12"/>
        <rFont val="Arial"/>
        <family val="2"/>
      </rPr>
      <t>R</t>
    </r>
    <r>
      <rPr>
        <b/>
        <i/>
        <vertAlign val="subscript"/>
        <sz val="12"/>
        <rFont val="Arial"/>
        <family val="2"/>
      </rPr>
      <t>S-PRC</t>
    </r>
    <r>
      <rPr>
        <b/>
        <sz val="12"/>
        <rFont val="Arial"/>
        <family val="2"/>
      </rPr>
      <t>) - log(</t>
    </r>
    <r>
      <rPr>
        <b/>
        <i/>
        <sz val="12"/>
        <rFont val="Arial"/>
        <family val="2"/>
      </rPr>
      <t>a</t>
    </r>
    <r>
      <rPr>
        <b/>
        <i/>
        <vertAlign val="subscript"/>
        <sz val="12"/>
        <rFont val="Arial"/>
        <family val="2"/>
      </rPr>
      <t>PRC</t>
    </r>
    <r>
      <rPr>
        <b/>
        <sz val="12"/>
        <rFont val="Arial"/>
        <family val="2"/>
      </rPr>
      <t>)</t>
    </r>
  </si>
  <si>
    <t>D$27</t>
  </si>
  <si>
    <t>3.34 &amp; 3.35</t>
  </si>
  <si>
    <r>
      <t>R</t>
    </r>
    <r>
      <rPr>
        <b/>
        <vertAlign val="subscript"/>
        <sz val="14"/>
        <rFont val="Arial"/>
        <family val="2"/>
      </rPr>
      <t>S-PRC</t>
    </r>
  </si>
  <si>
    <r>
      <t>V</t>
    </r>
    <r>
      <rPr>
        <b/>
        <i/>
        <vertAlign val="subscript"/>
        <sz val="12"/>
        <rFont val="Arial"/>
        <family val="2"/>
      </rPr>
      <t>SPMD</t>
    </r>
    <r>
      <rPr>
        <b/>
        <sz val="12"/>
        <rFont val="Arial"/>
        <family val="2"/>
      </rPr>
      <t xml:space="preserve"> * (10^log(K</t>
    </r>
    <r>
      <rPr>
        <b/>
        <i/>
        <vertAlign val="subscript"/>
        <sz val="12"/>
        <rFont val="Arial"/>
        <family val="2"/>
      </rPr>
      <t>SW-PRC</t>
    </r>
    <r>
      <rPr>
        <b/>
        <sz val="12"/>
        <rFont val="Arial"/>
        <family val="2"/>
      </rPr>
      <t>)) * K</t>
    </r>
    <r>
      <rPr>
        <b/>
        <i/>
        <vertAlign val="subscript"/>
        <sz val="12"/>
        <rFont val="Arial"/>
        <family val="2"/>
      </rPr>
      <t>e-PRC</t>
    </r>
  </si>
  <si>
    <t>D$25</t>
  </si>
  <si>
    <r>
      <t>a</t>
    </r>
    <r>
      <rPr>
        <b/>
        <vertAlign val="subscript"/>
        <sz val="14"/>
        <rFont val="Arial"/>
        <family val="2"/>
      </rPr>
      <t>prc</t>
    </r>
  </si>
  <si>
    <r>
      <t>(0.013 * log(</t>
    </r>
    <r>
      <rPr>
        <b/>
        <i/>
        <sz val="12"/>
        <rFont val="Arial"/>
        <family val="2"/>
      </rPr>
      <t>K</t>
    </r>
    <r>
      <rPr>
        <b/>
        <i/>
        <vertAlign val="subscript"/>
        <sz val="12"/>
        <rFont val="Arial"/>
        <family val="2"/>
      </rPr>
      <t>OW-PRC</t>
    </r>
    <r>
      <rPr>
        <b/>
        <sz val="12"/>
        <rFont val="Arial"/>
        <family val="2"/>
      </rPr>
      <t>^3)) - (0.3173 * log(</t>
    </r>
    <r>
      <rPr>
        <b/>
        <i/>
        <sz val="12"/>
        <rFont val="Arial"/>
        <family val="2"/>
      </rPr>
      <t>K</t>
    </r>
    <r>
      <rPr>
        <b/>
        <i/>
        <vertAlign val="subscript"/>
        <sz val="12"/>
        <rFont val="Arial"/>
        <family val="2"/>
      </rPr>
      <t>OW-PRC</t>
    </r>
    <r>
      <rPr>
        <b/>
        <sz val="12"/>
        <rFont val="Arial"/>
        <family val="2"/>
      </rPr>
      <t>^2)) + (2.244 * log(</t>
    </r>
    <r>
      <rPr>
        <b/>
        <i/>
        <sz val="12"/>
        <rFont val="Arial"/>
        <family val="2"/>
      </rPr>
      <t>K</t>
    </r>
    <r>
      <rPr>
        <b/>
        <i/>
        <vertAlign val="subscript"/>
        <sz val="12"/>
        <rFont val="Arial"/>
        <family val="2"/>
      </rPr>
      <t>OW-PRC</t>
    </r>
    <r>
      <rPr>
        <b/>
        <sz val="12"/>
        <rFont val="Arial"/>
        <family val="2"/>
      </rPr>
      <t xml:space="preserve">)) </t>
    </r>
  </si>
  <si>
    <t>D$26</t>
  </si>
  <si>
    <r>
      <t>K</t>
    </r>
    <r>
      <rPr>
        <b/>
        <vertAlign val="subscript"/>
        <sz val="14"/>
        <rFont val="Arial"/>
        <family val="2"/>
      </rPr>
      <t>SW-PRC</t>
    </r>
  </si>
  <si>
    <r>
      <t>a</t>
    </r>
    <r>
      <rPr>
        <b/>
        <vertAlign val="subscript"/>
        <sz val="12"/>
        <rFont val="Arial"/>
        <family val="2"/>
      </rPr>
      <t>o</t>
    </r>
    <r>
      <rPr>
        <b/>
        <sz val="12"/>
        <rFont val="Arial"/>
        <family val="2"/>
      </rPr>
      <t xml:space="preserve"> + (2.321 * log(</t>
    </r>
    <r>
      <rPr>
        <b/>
        <i/>
        <sz val="12"/>
        <rFont val="Arial"/>
        <family val="2"/>
      </rPr>
      <t>K</t>
    </r>
    <r>
      <rPr>
        <b/>
        <vertAlign val="subscript"/>
        <sz val="12"/>
        <rFont val="Arial"/>
        <family val="2"/>
      </rPr>
      <t>OW-PRC</t>
    </r>
    <r>
      <rPr>
        <b/>
        <sz val="12"/>
        <rFont val="Arial"/>
        <family val="2"/>
      </rPr>
      <t>)) - (0.1618 * log(</t>
    </r>
    <r>
      <rPr>
        <b/>
        <i/>
        <sz val="12"/>
        <rFont val="Arial"/>
        <family val="2"/>
      </rPr>
      <t>K</t>
    </r>
    <r>
      <rPr>
        <b/>
        <vertAlign val="subscript"/>
        <sz val="12"/>
        <rFont val="Arial"/>
        <family val="2"/>
      </rPr>
      <t>OW-PRC</t>
    </r>
    <r>
      <rPr>
        <b/>
        <sz val="12"/>
        <rFont val="Arial"/>
        <family val="2"/>
      </rPr>
      <t>))^2</t>
    </r>
  </si>
  <si>
    <t>D$24</t>
  </si>
  <si>
    <r>
      <t>K</t>
    </r>
    <r>
      <rPr>
        <b/>
        <vertAlign val="subscript"/>
        <sz val="14"/>
        <rFont val="Arial"/>
        <family val="2"/>
      </rPr>
      <t>OW-PRC</t>
    </r>
  </si>
  <si>
    <t>octanol water partitioning coefficient of PRC</t>
  </si>
  <si>
    <t>D$20</t>
  </si>
  <si>
    <r>
      <t>K</t>
    </r>
    <r>
      <rPr>
        <b/>
        <vertAlign val="subscript"/>
        <sz val="14"/>
        <rFont val="Arial"/>
        <family val="2"/>
      </rPr>
      <t>e-PRC</t>
    </r>
  </si>
  <si>
    <r>
      <t>-ln(</t>
    </r>
    <r>
      <rPr>
        <b/>
        <i/>
        <sz val="12"/>
        <rFont val="Arial"/>
        <family val="2"/>
      </rPr>
      <t>N</t>
    </r>
    <r>
      <rPr>
        <b/>
        <i/>
        <vertAlign val="subscript"/>
        <sz val="12"/>
        <rFont val="Arial"/>
        <family val="2"/>
      </rPr>
      <t>ET</t>
    </r>
    <r>
      <rPr>
        <b/>
        <sz val="12"/>
        <rFont val="Arial"/>
        <family val="2"/>
      </rPr>
      <t xml:space="preserve"> / </t>
    </r>
    <r>
      <rPr>
        <b/>
        <i/>
        <sz val="12"/>
        <rFont val="Arial"/>
        <family val="2"/>
      </rPr>
      <t>N</t>
    </r>
    <r>
      <rPr>
        <b/>
        <i/>
        <vertAlign val="subscript"/>
        <sz val="12"/>
        <rFont val="Arial"/>
        <family val="2"/>
      </rPr>
      <t>O</t>
    </r>
    <r>
      <rPr>
        <b/>
        <sz val="12"/>
        <rFont val="Arial"/>
        <family val="2"/>
      </rPr>
      <t xml:space="preserve">) / </t>
    </r>
    <r>
      <rPr>
        <b/>
        <i/>
        <sz val="12"/>
        <rFont val="Arial"/>
        <family val="2"/>
      </rPr>
      <t>E</t>
    </r>
    <r>
      <rPr>
        <b/>
        <i/>
        <vertAlign val="subscript"/>
        <sz val="12"/>
        <rFont val="Arial"/>
        <family val="2"/>
      </rPr>
      <t>T</t>
    </r>
  </si>
  <si>
    <r>
      <t>d</t>
    </r>
    <r>
      <rPr>
        <vertAlign val="superscript"/>
        <sz val="12"/>
        <rFont val="Arial"/>
        <family val="2"/>
      </rPr>
      <t>-1</t>
    </r>
  </si>
  <si>
    <t>D$23</t>
  </si>
  <si>
    <r>
      <t>N</t>
    </r>
    <r>
      <rPr>
        <b/>
        <vertAlign val="subscript"/>
        <sz val="14"/>
        <rFont val="Arial"/>
        <family val="2"/>
      </rPr>
      <t>ET</t>
    </r>
  </si>
  <si>
    <r>
      <t xml:space="preserve">final PRC concentration at time </t>
    </r>
    <r>
      <rPr>
        <b/>
        <i/>
        <sz val="12"/>
        <rFont val="Arial"/>
        <family val="2"/>
      </rPr>
      <t>E</t>
    </r>
    <r>
      <rPr>
        <b/>
        <i/>
        <vertAlign val="subscript"/>
        <sz val="12"/>
        <rFont val="Arial"/>
        <family val="2"/>
      </rPr>
      <t>T</t>
    </r>
  </si>
  <si>
    <t>D$19</t>
  </si>
  <si>
    <r>
      <t>N</t>
    </r>
    <r>
      <rPr>
        <b/>
        <vertAlign val="subscript"/>
        <sz val="14"/>
        <rFont val="Arial"/>
        <family val="2"/>
      </rPr>
      <t>O</t>
    </r>
  </si>
  <si>
    <t>initial PRC concentration at time zero</t>
  </si>
  <si>
    <t>D$18</t>
  </si>
  <si>
    <r>
      <t>E</t>
    </r>
    <r>
      <rPr>
        <b/>
        <vertAlign val="subscript"/>
        <sz val="14"/>
        <rFont val="Arial"/>
        <family val="2"/>
      </rPr>
      <t>T</t>
    </r>
  </si>
  <si>
    <t>exposure time</t>
  </si>
  <si>
    <t>d</t>
  </si>
  <si>
    <t>$D$9</t>
  </si>
  <si>
    <t>euler exponent</t>
  </si>
  <si>
    <r>
      <t>e^( -</t>
    </r>
    <r>
      <rPr>
        <b/>
        <i/>
        <sz val="12"/>
        <rFont val="Arial"/>
        <family val="2"/>
      </rPr>
      <t>R</t>
    </r>
    <r>
      <rPr>
        <b/>
        <i/>
        <vertAlign val="subscript"/>
        <sz val="12"/>
        <rFont val="Arial"/>
        <family val="2"/>
      </rPr>
      <t>s,i</t>
    </r>
    <r>
      <rPr>
        <b/>
        <sz val="12"/>
        <rFont val="Arial"/>
        <family val="2"/>
      </rPr>
      <t xml:space="preserve"> * </t>
    </r>
    <r>
      <rPr>
        <b/>
        <i/>
        <sz val="12"/>
        <rFont val="Arial"/>
        <family val="2"/>
      </rPr>
      <t>E</t>
    </r>
    <r>
      <rPr>
        <b/>
        <i/>
        <vertAlign val="subscript"/>
        <sz val="12"/>
        <rFont val="Arial"/>
        <family val="2"/>
      </rPr>
      <t>t</t>
    </r>
    <r>
      <rPr>
        <b/>
        <sz val="12"/>
        <rFont val="Arial"/>
        <family val="2"/>
      </rPr>
      <t xml:space="preserve"> / </t>
    </r>
    <r>
      <rPr>
        <b/>
        <i/>
        <sz val="12"/>
        <rFont val="Arial"/>
        <family val="2"/>
      </rPr>
      <t>V</t>
    </r>
    <r>
      <rPr>
        <b/>
        <i/>
        <vertAlign val="subscript"/>
        <sz val="12"/>
        <rFont val="Arial"/>
        <family val="2"/>
      </rPr>
      <t>SPMD</t>
    </r>
    <r>
      <rPr>
        <b/>
        <sz val="12"/>
        <rFont val="Arial"/>
        <family val="2"/>
      </rPr>
      <t xml:space="preserve"> / 10^(log</t>
    </r>
    <r>
      <rPr>
        <b/>
        <i/>
        <sz val="12"/>
        <rFont val="Arial"/>
        <family val="2"/>
      </rPr>
      <t>K</t>
    </r>
    <r>
      <rPr>
        <b/>
        <i/>
        <vertAlign val="subscript"/>
        <sz val="12"/>
        <rFont val="Arial"/>
        <family val="2"/>
      </rPr>
      <t>sw,i</t>
    </r>
    <r>
      <rPr>
        <b/>
        <sz val="12"/>
        <rFont val="Arial"/>
        <family val="2"/>
      </rPr>
      <t>))</t>
    </r>
  </si>
  <si>
    <r>
      <t>C</t>
    </r>
    <r>
      <rPr>
        <b/>
        <vertAlign val="subscript"/>
        <sz val="12"/>
        <rFont val="Arial"/>
        <family val="2"/>
      </rPr>
      <t>W,i</t>
    </r>
    <r>
      <rPr>
        <b/>
        <sz val="12"/>
        <rFont val="Arial"/>
        <family val="2"/>
      </rPr>
      <t xml:space="preserve"> = </t>
    </r>
    <r>
      <rPr>
        <b/>
        <i/>
        <sz val="12"/>
        <rFont val="Arial"/>
        <family val="2"/>
      </rPr>
      <t>C</t>
    </r>
    <r>
      <rPr>
        <b/>
        <vertAlign val="subscript"/>
        <sz val="12"/>
        <rFont val="Arial"/>
        <family val="2"/>
      </rPr>
      <t xml:space="preserve">SPMD,i </t>
    </r>
    <r>
      <rPr>
        <b/>
        <sz val="12"/>
        <rFont val="Arial"/>
        <family val="2"/>
      </rPr>
      <t>/  V</t>
    </r>
    <r>
      <rPr>
        <b/>
        <vertAlign val="subscript"/>
        <sz val="12"/>
        <rFont val="Arial"/>
        <family val="2"/>
      </rPr>
      <t>SPMD</t>
    </r>
    <r>
      <rPr>
        <b/>
        <sz val="12"/>
        <rFont val="Arial"/>
        <family val="2"/>
      </rPr>
      <t xml:space="preserve"> * 10^(log</t>
    </r>
    <r>
      <rPr>
        <b/>
        <i/>
        <sz val="12"/>
        <rFont val="Arial"/>
        <family val="2"/>
      </rPr>
      <t>K</t>
    </r>
    <r>
      <rPr>
        <b/>
        <i/>
        <vertAlign val="subscript"/>
        <sz val="12"/>
        <rFont val="Arial"/>
        <family val="2"/>
      </rPr>
      <t>sw,i</t>
    </r>
    <r>
      <rPr>
        <b/>
        <i/>
        <sz val="12"/>
        <rFont val="Arial"/>
        <family val="2"/>
      </rPr>
      <t>)</t>
    </r>
    <r>
      <rPr>
        <b/>
        <sz val="12"/>
        <rFont val="Arial"/>
        <family val="2"/>
      </rPr>
      <t xml:space="preserve"> * (1 - e^( -</t>
    </r>
    <r>
      <rPr>
        <b/>
        <i/>
        <sz val="12"/>
        <rFont val="Arial"/>
        <family val="2"/>
      </rPr>
      <t>R</t>
    </r>
    <r>
      <rPr>
        <b/>
        <i/>
        <vertAlign val="subscript"/>
        <sz val="12"/>
        <rFont val="Arial"/>
        <family val="2"/>
      </rPr>
      <t>s,i</t>
    </r>
    <r>
      <rPr>
        <b/>
        <sz val="12"/>
        <rFont val="Arial"/>
        <family val="2"/>
      </rPr>
      <t xml:space="preserve"> * </t>
    </r>
    <r>
      <rPr>
        <b/>
        <i/>
        <sz val="12"/>
        <rFont val="Arial"/>
        <family val="2"/>
      </rPr>
      <t>E</t>
    </r>
    <r>
      <rPr>
        <b/>
        <i/>
        <vertAlign val="subscript"/>
        <sz val="12"/>
        <rFont val="Arial"/>
        <family val="2"/>
      </rPr>
      <t>t</t>
    </r>
    <r>
      <rPr>
        <b/>
        <sz val="12"/>
        <rFont val="Arial"/>
        <family val="2"/>
      </rPr>
      <t xml:space="preserve"> / </t>
    </r>
    <r>
      <rPr>
        <b/>
        <i/>
        <sz val="12"/>
        <rFont val="Arial"/>
        <family val="2"/>
      </rPr>
      <t>V</t>
    </r>
    <r>
      <rPr>
        <b/>
        <i/>
        <vertAlign val="subscript"/>
        <sz val="12"/>
        <rFont val="Arial"/>
        <family val="2"/>
      </rPr>
      <t>SPMD</t>
    </r>
    <r>
      <rPr>
        <b/>
        <sz val="12"/>
        <rFont val="Arial"/>
        <family val="2"/>
      </rPr>
      <t xml:space="preserve"> / 10^(log</t>
    </r>
    <r>
      <rPr>
        <b/>
        <i/>
        <sz val="12"/>
        <rFont val="Arial"/>
        <family val="2"/>
      </rPr>
      <t>K</t>
    </r>
    <r>
      <rPr>
        <b/>
        <i/>
        <vertAlign val="subscript"/>
        <sz val="12"/>
        <rFont val="Arial"/>
        <family val="2"/>
      </rPr>
      <t>sw,i</t>
    </r>
    <r>
      <rPr>
        <b/>
        <sz val="12"/>
        <rFont val="Arial"/>
        <family val="2"/>
      </rPr>
      <t xml:space="preserve">))) * 1000 </t>
    </r>
  </si>
  <si>
    <t>pg/L = ng / L * 10^(mL/mL) * ( 1 - e^(-L/d * d / L / 10^(mL/mL))) * 1000</t>
  </si>
  <si>
    <r>
      <t>e^( -</t>
    </r>
    <r>
      <rPr>
        <b/>
        <i/>
        <sz val="12"/>
        <rFont val="Arial"/>
        <family val="2"/>
      </rPr>
      <t>R</t>
    </r>
    <r>
      <rPr>
        <b/>
        <i/>
        <vertAlign val="subscript"/>
        <sz val="12"/>
        <rFont val="Arial"/>
        <family val="2"/>
      </rPr>
      <t>s,i</t>
    </r>
    <r>
      <rPr>
        <b/>
        <sz val="12"/>
        <rFont val="Arial"/>
        <family val="2"/>
      </rPr>
      <t xml:space="preserve"> * </t>
    </r>
    <r>
      <rPr>
        <b/>
        <i/>
        <sz val="12"/>
        <rFont val="Arial"/>
        <family val="2"/>
      </rPr>
      <t>E</t>
    </r>
    <r>
      <rPr>
        <b/>
        <i/>
        <vertAlign val="subscript"/>
        <sz val="12"/>
        <rFont val="Arial"/>
        <family val="2"/>
      </rPr>
      <t>t</t>
    </r>
    <r>
      <rPr>
        <b/>
        <sz val="12"/>
        <rFont val="Arial"/>
        <family val="2"/>
      </rPr>
      <t xml:space="preserve"> / </t>
    </r>
    <r>
      <rPr>
        <b/>
        <i/>
        <sz val="12"/>
        <rFont val="Arial"/>
        <family val="2"/>
      </rPr>
      <t>V</t>
    </r>
    <r>
      <rPr>
        <b/>
        <i/>
        <vertAlign val="subscript"/>
        <sz val="12"/>
        <rFont val="Arial"/>
        <family val="2"/>
      </rPr>
      <t>SPMD</t>
    </r>
    <r>
      <rPr>
        <b/>
        <sz val="12"/>
        <rFont val="Arial"/>
        <family val="2"/>
      </rPr>
      <t xml:space="preserve"> / 10^(log</t>
    </r>
    <r>
      <rPr>
        <b/>
        <i/>
        <sz val="12"/>
        <rFont val="Arial"/>
        <family val="2"/>
      </rPr>
      <t>K</t>
    </r>
    <r>
      <rPr>
        <b/>
        <i/>
        <vertAlign val="subscript"/>
        <sz val="12"/>
        <rFont val="Arial"/>
        <family val="2"/>
      </rPr>
      <t>sw,i</t>
    </r>
    <r>
      <rPr>
        <b/>
        <sz val="12"/>
        <rFont val="Arial"/>
        <family val="2"/>
      </rPr>
      <t>)) ~ 0.0</t>
    </r>
  </si>
  <si>
    <r>
      <t>therefore C</t>
    </r>
    <r>
      <rPr>
        <vertAlign val="subscript"/>
        <sz val="12"/>
        <rFont val="Arial"/>
        <family val="2"/>
      </rPr>
      <t>W,i</t>
    </r>
    <r>
      <rPr>
        <sz val="12"/>
        <rFont val="Arial"/>
        <family val="2"/>
      </rPr>
      <t xml:space="preserve"> simplifies to:</t>
    </r>
  </si>
  <si>
    <r>
      <t>C</t>
    </r>
    <r>
      <rPr>
        <b/>
        <vertAlign val="subscript"/>
        <sz val="12"/>
        <rFont val="Arial"/>
        <family val="2"/>
      </rPr>
      <t>W,i</t>
    </r>
    <r>
      <rPr>
        <b/>
        <sz val="12"/>
        <rFont val="Arial"/>
        <family val="2"/>
      </rPr>
      <t xml:space="preserve">   ~   </t>
    </r>
    <r>
      <rPr>
        <b/>
        <i/>
        <sz val="12"/>
        <rFont val="Arial"/>
        <family val="2"/>
      </rPr>
      <t>C</t>
    </r>
    <r>
      <rPr>
        <b/>
        <vertAlign val="subscript"/>
        <sz val="12"/>
        <rFont val="Arial"/>
        <family val="2"/>
      </rPr>
      <t xml:space="preserve">SPMD,i </t>
    </r>
    <r>
      <rPr>
        <b/>
        <sz val="12"/>
        <rFont val="Arial"/>
        <family val="2"/>
      </rPr>
      <t>/ [ V</t>
    </r>
    <r>
      <rPr>
        <b/>
        <vertAlign val="subscript"/>
        <sz val="12"/>
        <rFont val="Arial"/>
        <family val="2"/>
      </rPr>
      <t>SPMD</t>
    </r>
    <r>
      <rPr>
        <b/>
        <sz val="12"/>
        <rFont val="Arial"/>
        <family val="2"/>
      </rPr>
      <t xml:space="preserve"> * 10^(log</t>
    </r>
    <r>
      <rPr>
        <b/>
        <i/>
        <sz val="12"/>
        <rFont val="Arial"/>
        <family val="2"/>
      </rPr>
      <t>K</t>
    </r>
    <r>
      <rPr>
        <b/>
        <i/>
        <vertAlign val="subscript"/>
        <sz val="12"/>
        <rFont val="Arial"/>
        <family val="2"/>
      </rPr>
      <t>sw,i</t>
    </r>
    <r>
      <rPr>
        <b/>
        <sz val="12"/>
        <rFont val="Arial"/>
        <family val="2"/>
      </rPr>
      <t xml:space="preserve">) * 1000] </t>
    </r>
  </si>
  <si>
    <t>or</t>
  </si>
  <si>
    <t>water column concentration</t>
  </si>
  <si>
    <r>
      <t>~     mass of analyte detected / SPMD device volume * [(-0.1618 * log(K</t>
    </r>
    <r>
      <rPr>
        <vertAlign val="subscript"/>
        <sz val="12"/>
        <rFont val="Arial"/>
        <family val="2"/>
      </rPr>
      <t>OW</t>
    </r>
    <r>
      <rPr>
        <sz val="12"/>
        <rFont val="Arial"/>
        <family val="2"/>
      </rPr>
      <t>^2)) + (2.321 * log(K</t>
    </r>
    <r>
      <rPr>
        <vertAlign val="subscript"/>
        <sz val="12"/>
        <rFont val="Arial"/>
        <family val="2"/>
      </rPr>
      <t>OW</t>
    </r>
    <r>
      <rPr>
        <sz val="12"/>
        <rFont val="Arial"/>
        <family val="2"/>
      </rPr>
      <t>)) - 2.61]</t>
    </r>
  </si>
  <si>
    <t>or simplified</t>
  </si>
  <si>
    <t>concentration</t>
  </si>
  <si>
    <r>
      <t>~     mass detected / 2nd order polynomial of log K</t>
    </r>
    <r>
      <rPr>
        <vertAlign val="subscript"/>
        <sz val="12"/>
        <rFont val="Arial"/>
        <family val="2"/>
      </rPr>
      <t>OW</t>
    </r>
  </si>
  <si>
    <t>SPMD Calculator version 5.2</t>
  </si>
  <si>
    <t>Updated:  02/16/2016</t>
  </si>
  <si>
    <t>Lindane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</si>
</sst>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0"/>
    <numFmt numFmtId="167" formatCode="0.00000000"/>
  </numFmts>
  <fonts count="44" x14ac:knownFonts="1">
    <font>
      <sz val="10"/>
      <name val="Arial"/>
    </font>
    <font>
      <sz val="10"/>
      <name val="Arial"/>
    </font>
    <font>
      <sz val="10"/>
      <color indexed="9"/>
      <name val="Arial"/>
      <family val="2"/>
    </font>
    <font>
      <b/>
      <sz val="22"/>
      <color indexed="12"/>
      <name val="Arial"/>
      <family val="2"/>
    </font>
    <font>
      <b/>
      <sz val="20"/>
      <color indexed="9"/>
      <name val="Arial"/>
      <family val="2"/>
    </font>
    <font>
      <b/>
      <sz val="14"/>
      <color indexed="9"/>
      <name val="Arial"/>
      <family val="2"/>
    </font>
    <font>
      <b/>
      <sz val="18"/>
      <color indexed="9"/>
      <name val="Arial"/>
      <family val="2"/>
    </font>
    <font>
      <b/>
      <sz val="12"/>
      <name val="Arial"/>
      <family val="2"/>
    </font>
    <font>
      <b/>
      <i/>
      <sz val="12"/>
      <name val="Arial"/>
      <family val="2"/>
    </font>
    <font>
      <b/>
      <vertAlign val="subscript"/>
      <sz val="12"/>
      <name val="Arial"/>
      <family val="2"/>
    </font>
    <font>
      <b/>
      <sz val="12"/>
      <color indexed="13"/>
      <name val="Arial"/>
      <family val="2"/>
    </font>
    <font>
      <b/>
      <sz val="10"/>
      <color indexed="9"/>
      <name val="Arial"/>
      <family val="2"/>
    </font>
    <font>
      <b/>
      <sz val="10"/>
      <name val="Arial"/>
      <family val="2"/>
    </font>
    <font>
      <b/>
      <sz val="12"/>
      <color indexed="48"/>
      <name val="Arial"/>
      <family val="2"/>
    </font>
    <font>
      <b/>
      <u/>
      <sz val="12"/>
      <color indexed="10"/>
      <name val="Arial"/>
      <family val="2"/>
    </font>
    <font>
      <b/>
      <sz val="12"/>
      <color indexed="12"/>
      <name val="Arial"/>
      <family val="2"/>
    </font>
    <font>
      <b/>
      <sz val="11"/>
      <name val="Arial"/>
      <family val="2"/>
    </font>
    <font>
      <sz val="11"/>
      <color indexed="9"/>
      <name val="Arial"/>
      <family val="2"/>
    </font>
    <font>
      <sz val="10"/>
      <name val="Arial"/>
      <family val="2"/>
    </font>
    <font>
      <b/>
      <i/>
      <sz val="12"/>
      <color indexed="12"/>
      <name val="Arial"/>
      <family val="2"/>
    </font>
    <font>
      <b/>
      <vertAlign val="subscript"/>
      <sz val="12"/>
      <color indexed="12"/>
      <name val="Arial"/>
      <family val="2"/>
    </font>
    <font>
      <b/>
      <i/>
      <sz val="11"/>
      <name val="Arial"/>
      <family val="2"/>
    </font>
    <font>
      <b/>
      <vertAlign val="subscript"/>
      <sz val="11"/>
      <name val="Arial"/>
      <family val="2"/>
    </font>
    <font>
      <b/>
      <vertAlign val="superscript"/>
      <sz val="12"/>
      <name val="Arial"/>
      <family val="2"/>
    </font>
    <font>
      <sz val="12"/>
      <name val="Arial"/>
      <family val="2"/>
    </font>
    <font>
      <b/>
      <i/>
      <sz val="12"/>
      <name val="Symbol"/>
      <family val="1"/>
      <charset val="2"/>
    </font>
    <font>
      <b/>
      <sz val="12"/>
      <name val="Symbol"/>
      <family val="1"/>
      <charset val="2"/>
    </font>
    <font>
      <b/>
      <sz val="14"/>
      <name val="Arial"/>
      <family val="2"/>
    </font>
    <font>
      <sz val="11"/>
      <name val="Arial"/>
      <family val="2"/>
    </font>
    <font>
      <b/>
      <i/>
      <sz val="11"/>
      <name val="Symbol"/>
      <family val="1"/>
      <charset val="2"/>
    </font>
    <font>
      <b/>
      <vertAlign val="superscript"/>
      <sz val="11"/>
      <name val="Arial"/>
      <family val="2"/>
    </font>
    <font>
      <vertAlign val="superscript"/>
      <sz val="11"/>
      <name val="Arial"/>
      <family val="2"/>
    </font>
    <font>
      <vertAlign val="superscript"/>
      <sz val="10"/>
      <name val="Arial"/>
      <family val="2"/>
    </font>
    <font>
      <vertAlign val="subscript"/>
      <sz val="10"/>
      <name val="Arial"/>
      <family val="2"/>
    </font>
    <font>
      <b/>
      <sz val="14"/>
      <color indexed="10"/>
      <name val="Arial"/>
      <family val="2"/>
    </font>
    <font>
      <b/>
      <sz val="10"/>
      <color indexed="81"/>
      <name val="Arial"/>
      <family val="2"/>
    </font>
    <font>
      <b/>
      <i/>
      <sz val="14"/>
      <name val="Arial"/>
      <family val="2"/>
    </font>
    <font>
      <b/>
      <vertAlign val="subscript"/>
      <sz val="14"/>
      <name val="Arial"/>
      <family val="2"/>
    </font>
    <font>
      <b/>
      <i/>
      <vertAlign val="subscript"/>
      <sz val="12"/>
      <name val="Arial"/>
      <family val="2"/>
    </font>
    <font>
      <vertAlign val="superscript"/>
      <sz val="12"/>
      <name val="Arial"/>
      <family val="2"/>
    </font>
    <font>
      <sz val="14"/>
      <name val="Arial"/>
      <family val="2"/>
    </font>
    <font>
      <b/>
      <sz val="12"/>
      <name val="Courier New"/>
      <family val="3"/>
    </font>
    <font>
      <sz val="10"/>
      <name val="Courier New"/>
      <family val="3"/>
    </font>
    <font>
      <vertAlign val="subscript"/>
      <sz val="12"/>
      <name val="Arial"/>
      <family val="2"/>
    </font>
  </fonts>
  <fills count="7">
    <fill>
      <patternFill patternType="none"/>
    </fill>
    <fill>
      <patternFill patternType="gray125"/>
    </fill>
    <fill>
      <patternFill patternType="solid">
        <fgColor rgb="FF006F41"/>
        <bgColor indexed="64"/>
      </patternFill>
    </fill>
    <fill>
      <patternFill patternType="solid">
        <fgColor theme="0" tint="-0.499984740745262"/>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40">
    <xf numFmtId="0" fontId="0" fillId="0" borderId="0" xfId="0"/>
    <xf numFmtId="0" fontId="2" fillId="2" borderId="0" xfId="0" applyFont="1" applyFill="1" applyProtection="1"/>
    <xf numFmtId="0" fontId="2" fillId="2" borderId="0" xfId="0" applyFont="1" applyFill="1" applyAlignment="1" applyProtection="1">
      <alignment horizontal="left"/>
    </xf>
    <xf numFmtId="0" fontId="2" fillId="2" borderId="0" xfId="0" applyFont="1" applyFill="1" applyAlignment="1" applyProtection="1">
      <alignment horizontal="center"/>
    </xf>
    <xf numFmtId="0" fontId="2" fillId="3" borderId="0" xfId="0" applyFont="1" applyFill="1" applyProtection="1"/>
    <xf numFmtId="0" fontId="3" fillId="0" borderId="0" xfId="0" applyFont="1" applyFill="1" applyProtection="1"/>
    <xf numFmtId="0" fontId="4" fillId="0" borderId="0" xfId="0" applyFont="1" applyFill="1" applyProtection="1"/>
    <xf numFmtId="0" fontId="4" fillId="0" borderId="0" xfId="0" applyFont="1" applyFill="1" applyAlignment="1" applyProtection="1">
      <alignment horizontal="left"/>
    </xf>
    <xf numFmtId="0" fontId="2" fillId="0" borderId="0" xfId="0" applyFont="1" applyFill="1" applyProtection="1"/>
    <xf numFmtId="0" fontId="2" fillId="0" borderId="0" xfId="0" applyFont="1" applyFill="1" applyAlignment="1" applyProtection="1">
      <alignment horizontal="center"/>
    </xf>
    <xf numFmtId="0" fontId="5" fillId="0" borderId="0" xfId="0" applyFont="1" applyFill="1" applyProtection="1"/>
    <xf numFmtId="0" fontId="5" fillId="0" borderId="0" xfId="0" applyFont="1" applyFill="1" applyAlignment="1" applyProtection="1">
      <alignment horizontal="left"/>
    </xf>
    <xf numFmtId="0" fontId="6" fillId="0" borderId="0" xfId="0" applyFont="1" applyFill="1" applyAlignment="1" applyProtection="1">
      <alignment horizontal="left"/>
    </xf>
    <xf numFmtId="0" fontId="7" fillId="0" borderId="0" xfId="0" applyFont="1" applyFill="1" applyProtection="1"/>
    <xf numFmtId="0" fontId="11" fillId="0" borderId="0" xfId="0" applyFont="1" applyFill="1" applyProtection="1"/>
    <xf numFmtId="0" fontId="11" fillId="0" borderId="0" xfId="0" applyFont="1" applyFill="1" applyAlignment="1" applyProtection="1">
      <alignment horizontal="left"/>
    </xf>
    <xf numFmtId="0" fontId="12" fillId="0" borderId="0" xfId="0" applyFont="1" applyFill="1" applyProtection="1"/>
    <xf numFmtId="0" fontId="11" fillId="0" borderId="0" xfId="0" applyFont="1" applyFill="1" applyAlignment="1" applyProtection="1">
      <alignment horizontal="right"/>
    </xf>
    <xf numFmtId="0" fontId="15" fillId="0" borderId="0" xfId="0" applyFont="1" applyFill="1" applyAlignment="1" applyProtection="1">
      <alignment horizontal="right"/>
    </xf>
    <xf numFmtId="0" fontId="7" fillId="4" borderId="0" xfId="0" applyFont="1" applyFill="1" applyAlignment="1" applyProtection="1">
      <alignment horizontal="center"/>
      <protection locked="0"/>
    </xf>
    <xf numFmtId="0" fontId="15" fillId="0" borderId="0" xfId="0" applyFont="1" applyFill="1" applyProtection="1"/>
    <xf numFmtId="0" fontId="7" fillId="0" borderId="0" xfId="0" applyFont="1" applyFill="1" applyAlignment="1" applyProtection="1">
      <alignment horizontal="left"/>
    </xf>
    <xf numFmtId="0" fontId="16" fillId="0" borderId="0" xfId="0" quotePrefix="1" applyFont="1" applyFill="1" applyProtection="1"/>
    <xf numFmtId="0" fontId="17" fillId="0" borderId="0" xfId="0" applyFont="1" applyFill="1" applyAlignment="1" applyProtection="1">
      <alignment horizontal="center"/>
    </xf>
    <xf numFmtId="0" fontId="12" fillId="0" borderId="0" xfId="0" applyFont="1" applyFill="1" applyAlignment="1" applyProtection="1">
      <alignment horizontal="left"/>
    </xf>
    <xf numFmtId="0" fontId="12" fillId="0" borderId="0" xfId="0" applyFont="1" applyFill="1" applyAlignment="1" applyProtection="1">
      <alignment horizontal="right"/>
    </xf>
    <xf numFmtId="0" fontId="18" fillId="0" borderId="0" xfId="0" applyFont="1" applyFill="1" applyAlignment="1" applyProtection="1">
      <alignment horizontal="center"/>
    </xf>
    <xf numFmtId="0" fontId="18" fillId="0" borderId="0" xfId="0" applyFont="1" applyFill="1" applyProtection="1"/>
    <xf numFmtId="0" fontId="18" fillId="3" borderId="0" xfId="0" applyFont="1" applyFill="1" applyProtection="1"/>
    <xf numFmtId="0" fontId="15" fillId="0" borderId="0" xfId="0" applyFont="1" applyFill="1" applyAlignment="1" applyProtection="1">
      <alignment horizontal="center"/>
    </xf>
    <xf numFmtId="0" fontId="7" fillId="4" borderId="1" xfId="0" applyFont="1" applyFill="1" applyBorder="1" applyAlignment="1" applyProtection="1">
      <alignment horizontal="center"/>
      <protection locked="0"/>
    </xf>
    <xf numFmtId="2" fontId="7" fillId="4" borderId="1"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0" fontId="19" fillId="0" borderId="0" xfId="0" applyFont="1" applyFill="1" applyAlignment="1" applyProtection="1">
      <alignment horizontal="right"/>
    </xf>
    <xf numFmtId="0" fontId="1" fillId="0" borderId="0" xfId="0" applyFont="1" applyFill="1" applyProtection="1"/>
    <xf numFmtId="0" fontId="16" fillId="0" borderId="0" xfId="0" applyFont="1" applyFill="1" applyAlignment="1" applyProtection="1">
      <alignment horizontal="left"/>
    </xf>
    <xf numFmtId="0" fontId="8" fillId="0" borderId="0" xfId="0" applyFont="1" applyFill="1" applyAlignment="1" applyProtection="1">
      <alignment horizontal="right"/>
    </xf>
    <xf numFmtId="164" fontId="7" fillId="0" borderId="0" xfId="0" applyNumberFormat="1" applyFont="1" applyFill="1" applyAlignment="1" applyProtection="1">
      <alignment horizontal="center"/>
    </xf>
    <xf numFmtId="0" fontId="24" fillId="0" borderId="0" xfId="0" applyFont="1" applyFill="1" applyAlignment="1" applyProtection="1">
      <alignment horizontal="left"/>
    </xf>
    <xf numFmtId="0" fontId="7" fillId="0" borderId="0" xfId="0" applyFont="1" applyFill="1" applyAlignment="1" applyProtection="1">
      <alignment horizontal="right"/>
    </xf>
    <xf numFmtId="2" fontId="7" fillId="0" borderId="0" xfId="0" applyNumberFormat="1" applyFont="1" applyFill="1" applyAlignment="1" applyProtection="1">
      <alignment horizontal="center"/>
    </xf>
    <xf numFmtId="2" fontId="8" fillId="0" borderId="0" xfId="0" applyNumberFormat="1" applyFont="1" applyFill="1" applyAlignment="1" applyProtection="1">
      <alignment horizontal="right"/>
    </xf>
    <xf numFmtId="0" fontId="24" fillId="0" borderId="0" xfId="0" applyFont="1" applyFill="1" applyProtection="1"/>
    <xf numFmtId="0" fontId="24" fillId="0" borderId="0" xfId="0" applyFont="1" applyFill="1" applyAlignment="1" applyProtection="1">
      <alignment horizontal="center"/>
    </xf>
    <xf numFmtId="165" fontId="7" fillId="0" borderId="0" xfId="0" applyNumberFormat="1" applyFont="1" applyFill="1" applyAlignment="1" applyProtection="1">
      <alignment horizontal="center"/>
    </xf>
    <xf numFmtId="11" fontId="7" fillId="0" borderId="0" xfId="0" applyNumberFormat="1" applyFont="1" applyFill="1" applyAlignment="1" applyProtection="1">
      <alignment horizontal="center"/>
    </xf>
    <xf numFmtId="0" fontId="7" fillId="0" borderId="0" xfId="0" applyFont="1" applyFill="1" applyAlignment="1" applyProtection="1">
      <alignment horizontal="center"/>
    </xf>
    <xf numFmtId="2" fontId="8" fillId="0" borderId="0" xfId="0" applyNumberFormat="1" applyFont="1" applyFill="1" applyAlignment="1" applyProtection="1">
      <alignment horizontal="left"/>
    </xf>
    <xf numFmtId="0" fontId="27" fillId="0" borderId="0" xfId="0" applyFont="1" applyFill="1" applyAlignment="1" applyProtection="1">
      <alignment horizontal="center"/>
    </xf>
    <xf numFmtId="0" fontId="16" fillId="0" borderId="0" xfId="0" applyFont="1" applyFill="1" applyAlignment="1" applyProtection="1">
      <alignment horizontal="center"/>
    </xf>
    <xf numFmtId="0" fontId="18" fillId="0" borderId="0" xfId="0" applyFont="1" applyFill="1" applyAlignment="1" applyProtection="1"/>
    <xf numFmtId="0" fontId="28" fillId="0" borderId="0" xfId="0" applyFont="1" applyFill="1" applyProtection="1"/>
    <xf numFmtId="0" fontId="28" fillId="0" borderId="0" xfId="0" applyFont="1" applyFill="1" applyAlignment="1" applyProtection="1"/>
    <xf numFmtId="0" fontId="21" fillId="0" borderId="0" xfId="0" applyFont="1" applyFill="1" applyAlignment="1" applyProtection="1">
      <alignment horizontal="center"/>
    </xf>
    <xf numFmtId="0" fontId="28" fillId="0" borderId="2" xfId="0" applyFont="1" applyFill="1" applyBorder="1" applyAlignment="1" applyProtection="1">
      <alignment horizontal="center"/>
    </xf>
    <xf numFmtId="0" fontId="16" fillId="0" borderId="2" xfId="0" applyFont="1" applyFill="1" applyBorder="1" applyAlignment="1" applyProtection="1">
      <alignment horizontal="center"/>
    </xf>
    <xf numFmtId="0" fontId="28" fillId="0" borderId="2" xfId="0" applyFont="1" applyFill="1" applyBorder="1" applyProtection="1"/>
    <xf numFmtId="0" fontId="28" fillId="0" borderId="0" xfId="0" applyFont="1" applyFill="1" applyBorder="1" applyAlignment="1" applyProtection="1">
      <alignment horizontal="left"/>
    </xf>
    <xf numFmtId="0" fontId="28" fillId="0" borderId="0" xfId="0" applyFont="1" applyFill="1" applyBorder="1" applyAlignment="1" applyProtection="1">
      <alignment horizontal="center"/>
    </xf>
    <xf numFmtId="0" fontId="31" fillId="0" borderId="0" xfId="0" applyFont="1" applyFill="1" applyAlignment="1" applyProtection="1">
      <alignment horizontal="left"/>
    </xf>
    <xf numFmtId="0" fontId="28" fillId="0" borderId="0" xfId="0" applyFont="1" applyFill="1" applyAlignment="1" applyProtection="1">
      <alignment horizontal="center"/>
    </xf>
    <xf numFmtId="2" fontId="28" fillId="0" borderId="0" xfId="0" applyNumberFormat="1" applyFont="1" applyFill="1" applyAlignment="1" applyProtection="1">
      <alignment horizontal="center"/>
    </xf>
    <xf numFmtId="165" fontId="28" fillId="0" borderId="0" xfId="0" applyNumberFormat="1" applyFont="1" applyFill="1" applyAlignment="1" applyProtection="1">
      <alignment horizontal="center"/>
    </xf>
    <xf numFmtId="2" fontId="16" fillId="4" borderId="0" xfId="0" applyNumberFormat="1" applyFont="1" applyFill="1" applyAlignment="1" applyProtection="1">
      <alignment horizontal="center"/>
      <protection locked="0"/>
    </xf>
    <xf numFmtId="165" fontId="16" fillId="5" borderId="0" xfId="0" applyNumberFormat="1" applyFont="1" applyFill="1" applyAlignment="1" applyProtection="1">
      <alignment horizontal="center"/>
    </xf>
    <xf numFmtId="165" fontId="28" fillId="0" borderId="0" xfId="0" applyNumberFormat="1" applyFont="1" applyFill="1" applyBorder="1" applyAlignment="1" applyProtection="1">
      <alignment horizontal="center"/>
    </xf>
    <xf numFmtId="0" fontId="28" fillId="0" borderId="0" xfId="0" applyFont="1" applyFill="1" applyAlignment="1" applyProtection="1">
      <alignment horizontal="left"/>
    </xf>
    <xf numFmtId="16" fontId="28" fillId="0" borderId="0" xfId="0" quotePrefix="1" applyNumberFormat="1" applyFont="1" applyFill="1" applyAlignment="1" applyProtection="1">
      <alignment horizontal="left"/>
    </xf>
    <xf numFmtId="0" fontId="28" fillId="0" borderId="0" xfId="0" quotePrefix="1" applyFont="1" applyFill="1" applyAlignment="1" applyProtection="1">
      <alignment horizontal="left"/>
    </xf>
    <xf numFmtId="0" fontId="28" fillId="0" borderId="0" xfId="0" quotePrefix="1" applyFont="1" applyFill="1" applyAlignment="1" applyProtection="1">
      <alignment horizontal="center"/>
    </xf>
    <xf numFmtId="165" fontId="16" fillId="0" borderId="0" xfId="0" applyNumberFormat="1" applyFont="1" applyFill="1" applyAlignment="1" applyProtection="1">
      <alignment horizontal="center"/>
    </xf>
    <xf numFmtId="0" fontId="16" fillId="4" borderId="0" xfId="0" applyFont="1" applyFill="1" applyAlignment="1" applyProtection="1">
      <alignment horizontal="center"/>
      <protection locked="0"/>
    </xf>
    <xf numFmtId="0" fontId="28" fillId="0" borderId="0" xfId="0" quotePrefix="1" applyFont="1" applyFill="1" applyBorder="1" applyAlignment="1" applyProtection="1">
      <alignment horizontal="left"/>
    </xf>
    <xf numFmtId="0" fontId="28" fillId="0" borderId="0" xfId="0" applyFont="1" applyBorder="1" applyAlignment="1" applyProtection="1">
      <alignment horizontal="left"/>
    </xf>
    <xf numFmtId="2" fontId="18" fillId="0" borderId="0" xfId="0" applyNumberFormat="1" applyFont="1" applyFill="1" applyAlignment="1" applyProtection="1">
      <alignment horizontal="right"/>
    </xf>
    <xf numFmtId="0" fontId="32" fillId="0" borderId="0" xfId="0" applyFont="1" applyFill="1" applyAlignment="1" applyProtection="1">
      <alignment horizontal="left"/>
    </xf>
    <xf numFmtId="11" fontId="18" fillId="0" borderId="0" xfId="0" applyNumberFormat="1" applyFont="1" applyFill="1" applyAlignment="1" applyProtection="1">
      <alignment horizontal="center"/>
    </xf>
    <xf numFmtId="165" fontId="18" fillId="0" borderId="0" xfId="0" applyNumberFormat="1" applyFont="1" applyFill="1" applyAlignment="1" applyProtection="1">
      <alignment horizontal="center"/>
    </xf>
    <xf numFmtId="0" fontId="21" fillId="0" borderId="0" xfId="0" applyFont="1" applyFill="1" applyAlignment="1" applyProtection="1">
      <alignment horizontal="center"/>
      <protection locked="0"/>
    </xf>
    <xf numFmtId="0" fontId="16" fillId="0" borderId="0" xfId="0" applyFont="1" applyFill="1" applyAlignment="1">
      <alignment horizontal="center"/>
    </xf>
    <xf numFmtId="0" fontId="21" fillId="0" borderId="0" xfId="0" applyFont="1" applyFill="1" applyAlignment="1">
      <alignment horizontal="center"/>
    </xf>
    <xf numFmtId="0" fontId="16" fillId="0" borderId="2" xfId="0" applyFont="1" applyFill="1" applyBorder="1" applyAlignment="1" applyProtection="1">
      <alignment horizontal="center"/>
      <protection locked="0"/>
    </xf>
    <xf numFmtId="0" fontId="16" fillId="0" borderId="2" xfId="0" applyFont="1" applyFill="1" applyBorder="1" applyAlignment="1">
      <alignment horizontal="center"/>
    </xf>
    <xf numFmtId="0" fontId="28" fillId="0" borderId="2" xfId="0" applyFont="1" applyFill="1" applyBorder="1" applyAlignment="1">
      <alignment horizontal="center"/>
    </xf>
    <xf numFmtId="0" fontId="28" fillId="0" borderId="0" xfId="0" applyFont="1" applyFill="1" applyAlignment="1"/>
    <xf numFmtId="2" fontId="16" fillId="4" borderId="0" xfId="0" applyNumberFormat="1" applyFont="1" applyFill="1" applyAlignment="1">
      <alignment horizontal="center"/>
    </xf>
    <xf numFmtId="0" fontId="28" fillId="0" borderId="0" xfId="0" applyFont="1" applyFill="1" applyAlignment="1">
      <alignment horizontal="center"/>
    </xf>
    <xf numFmtId="165" fontId="28" fillId="0" borderId="0" xfId="0" applyNumberFormat="1" applyFont="1" applyFill="1" applyAlignment="1">
      <alignment horizontal="center"/>
    </xf>
    <xf numFmtId="165" fontId="16" fillId="0" borderId="0" xfId="0" applyNumberFormat="1" applyFont="1" applyFill="1" applyAlignment="1">
      <alignment horizontal="center"/>
    </xf>
    <xf numFmtId="0" fontId="18" fillId="0" borderId="0" xfId="0" applyFont="1" applyFill="1" applyAlignment="1" applyProtection="1">
      <alignment horizontal="left"/>
    </xf>
    <xf numFmtId="0" fontId="32" fillId="0" borderId="0" xfId="0" applyFont="1" applyFill="1" applyProtection="1"/>
    <xf numFmtId="0" fontId="32" fillId="0" borderId="0" xfId="0" applyFont="1" applyProtection="1"/>
    <xf numFmtId="0" fontId="34" fillId="0" borderId="0" xfId="0" applyFont="1" applyFill="1" applyProtection="1"/>
    <xf numFmtId="0" fontId="2" fillId="0" borderId="0" xfId="0" applyFont="1" applyFill="1" applyAlignment="1" applyProtection="1">
      <alignment horizontal="left"/>
    </xf>
    <xf numFmtId="0" fontId="3" fillId="0" borderId="0" xfId="0" applyFont="1" applyAlignment="1">
      <alignment horizontal="left" vertical="top"/>
    </xf>
    <xf numFmtId="0" fontId="0" fillId="0" borderId="0" xfId="0" applyAlignment="1">
      <alignment horizontal="right" vertical="top"/>
    </xf>
    <xf numFmtId="0" fontId="0" fillId="0" borderId="0" xfId="0" applyAlignment="1">
      <alignment horizontal="left" vertical="top"/>
    </xf>
    <xf numFmtId="0" fontId="12" fillId="0" borderId="3" xfId="0" applyFont="1" applyBorder="1" applyAlignment="1">
      <alignment horizontal="left" vertical="top"/>
    </xf>
    <xf numFmtId="0" fontId="0" fillId="0" borderId="4" xfId="0" applyBorder="1" applyAlignment="1">
      <alignment horizontal="right" vertical="top"/>
    </xf>
    <xf numFmtId="0" fontId="0" fillId="0" borderId="5" xfId="0" applyBorder="1" applyAlignment="1">
      <alignment horizontal="right" vertical="top"/>
    </xf>
    <xf numFmtId="0" fontId="0" fillId="0" borderId="6" xfId="0" applyBorder="1" applyAlignment="1">
      <alignment horizontal="left" vertical="top"/>
    </xf>
    <xf numFmtId="0" fontId="0" fillId="0" borderId="0" xfId="0" applyBorder="1" applyAlignment="1">
      <alignment horizontal="right" vertical="top"/>
    </xf>
    <xf numFmtId="0" fontId="0" fillId="0" borderId="7" xfId="0" applyBorder="1" applyAlignment="1">
      <alignment horizontal="right" vertical="top"/>
    </xf>
    <xf numFmtId="0" fontId="0" fillId="4" borderId="1" xfId="0" applyFill="1" applyBorder="1" applyAlignment="1">
      <alignment horizontal="right" vertical="top"/>
    </xf>
    <xf numFmtId="0" fontId="0" fillId="0" borderId="7" xfId="0" applyBorder="1" applyAlignment="1">
      <alignment horizontal="left" vertical="top"/>
    </xf>
    <xf numFmtId="2" fontId="0" fillId="4" borderId="1" xfId="0" applyNumberFormat="1" applyFill="1" applyBorder="1" applyAlignment="1">
      <alignment horizontal="right" vertical="top"/>
    </xf>
    <xf numFmtId="166" fontId="0" fillId="5" borderId="8" xfId="0" applyNumberFormat="1" applyFill="1" applyBorder="1" applyAlignment="1">
      <alignment horizontal="right" vertical="top"/>
    </xf>
    <xf numFmtId="0" fontId="0" fillId="0" borderId="9" xfId="0" applyBorder="1" applyAlignment="1">
      <alignment horizontal="left" vertical="top"/>
    </xf>
    <xf numFmtId="2" fontId="0" fillId="0" borderId="10" xfId="0" applyNumberFormat="1" applyBorder="1" applyAlignment="1">
      <alignment horizontal="right" vertical="top"/>
    </xf>
    <xf numFmtId="0" fontId="0" fillId="0" borderId="11" xfId="0" applyBorder="1" applyAlignment="1">
      <alignment horizontal="left" vertical="top"/>
    </xf>
    <xf numFmtId="0" fontId="12" fillId="0" borderId="6" xfId="0" applyFont="1" applyBorder="1" applyAlignment="1">
      <alignment horizontal="left" vertical="top"/>
    </xf>
    <xf numFmtId="166" fontId="0" fillId="5" borderId="12" xfId="0" applyNumberFormat="1" applyFill="1" applyBorder="1" applyAlignment="1">
      <alignment horizontal="right" vertical="top"/>
    </xf>
    <xf numFmtId="2" fontId="0" fillId="0" borderId="0" xfId="0" applyNumberFormat="1" applyBorder="1" applyAlignment="1">
      <alignment horizontal="right" vertical="top"/>
    </xf>
    <xf numFmtId="0" fontId="0" fillId="0" borderId="11" xfId="0" applyBorder="1" applyAlignment="1">
      <alignment horizontal="right" vertical="top"/>
    </xf>
    <xf numFmtId="0" fontId="0" fillId="0" borderId="0" xfId="0" applyBorder="1" applyAlignment="1">
      <alignment horizontal="left" vertical="top"/>
    </xf>
    <xf numFmtId="0" fontId="12" fillId="6" borderId="13" xfId="0" applyFont="1" applyFill="1" applyBorder="1" applyAlignment="1">
      <alignment horizontal="center" vertical="center"/>
    </xf>
    <xf numFmtId="0" fontId="12" fillId="6" borderId="13" xfId="0" applyFont="1" applyFill="1" applyBorder="1" applyAlignment="1">
      <alignment horizontal="center" vertical="center" wrapText="1"/>
    </xf>
    <xf numFmtId="0" fontId="36" fillId="0" borderId="13" xfId="0" applyFont="1" applyFill="1" applyBorder="1" applyAlignment="1">
      <alignment horizontal="left" vertical="center"/>
    </xf>
    <xf numFmtId="0" fontId="24" fillId="0" borderId="13" xfId="0" applyFont="1" applyBorder="1" applyAlignment="1">
      <alignment vertical="center"/>
    </xf>
    <xf numFmtId="0" fontId="24" fillId="0" borderId="13" xfId="0" applyFont="1" applyBorder="1" applyAlignment="1">
      <alignment horizontal="center" vertical="center"/>
    </xf>
    <xf numFmtId="0" fontId="24" fillId="0" borderId="13" xfId="0" quotePrefix="1" applyFont="1" applyBorder="1" applyAlignment="1">
      <alignment horizontal="center" vertical="center"/>
    </xf>
    <xf numFmtId="0" fontId="8" fillId="0" borderId="13" xfId="0" quotePrefix="1" applyFont="1" applyBorder="1" applyAlignment="1">
      <alignment vertical="center"/>
    </xf>
    <xf numFmtId="0" fontId="7" fillId="0" borderId="13" xfId="0" applyFont="1" applyBorder="1" applyAlignment="1">
      <alignment vertical="center"/>
    </xf>
    <xf numFmtId="0" fontId="7" fillId="0" borderId="13" xfId="0" quotePrefix="1" applyFont="1" applyBorder="1" applyAlignment="1">
      <alignment vertical="center"/>
    </xf>
    <xf numFmtId="0" fontId="40" fillId="0" borderId="13" xfId="0" applyFont="1" applyFill="1" applyBorder="1" applyAlignment="1">
      <alignment horizontal="left" vertical="center"/>
    </xf>
    <xf numFmtId="0" fontId="7" fillId="0" borderId="13" xfId="0" applyFont="1" applyFill="1" applyBorder="1" applyAlignment="1">
      <alignment horizontal="left" vertical="center"/>
    </xf>
    <xf numFmtId="0" fontId="7" fillId="0" borderId="0" xfId="0" applyFont="1" applyFill="1" applyAlignment="1">
      <alignment horizontal="left" vertical="center"/>
    </xf>
    <xf numFmtId="0" fontId="41" fillId="0" borderId="0" xfId="0" applyFont="1" applyFill="1" applyAlignment="1">
      <alignment horizontal="left" vertical="center"/>
    </xf>
    <xf numFmtId="0" fontId="42" fillId="0" borderId="0" xfId="0" applyFont="1" applyAlignment="1">
      <alignment horizontal="center" vertical="center"/>
    </xf>
    <xf numFmtId="167" fontId="24" fillId="0" borderId="0" xfId="0" applyNumberFormat="1" applyFont="1" applyAlignment="1">
      <alignment vertical="center"/>
    </xf>
    <xf numFmtId="167" fontId="24" fillId="6" borderId="0" xfId="0" applyNumberFormat="1" applyFont="1" applyFill="1" applyAlignment="1">
      <alignment vertical="center"/>
    </xf>
    <xf numFmtId="0" fontId="42" fillId="6" borderId="0" xfId="0" applyFont="1" applyFill="1" applyAlignment="1">
      <alignment horizontal="center" vertical="center"/>
    </xf>
    <xf numFmtId="0" fontId="41" fillId="0" borderId="0" xfId="0" applyFont="1" applyFill="1" applyAlignment="1">
      <alignment horizontal="right" vertical="center"/>
    </xf>
    <xf numFmtId="0" fontId="24" fillId="0" borderId="0" xfId="0" applyFont="1" applyFill="1" applyAlignment="1">
      <alignment horizontal="left" vertical="center"/>
    </xf>
    <xf numFmtId="0" fontId="41" fillId="0" borderId="0" xfId="0" applyFont="1" applyFill="1" applyAlignment="1">
      <alignment horizontal="center" vertical="center"/>
    </xf>
    <xf numFmtId="0" fontId="24" fillId="0" borderId="0" xfId="0" applyFont="1" applyFill="1" applyAlignment="1">
      <alignment horizontal="center" vertical="center"/>
    </xf>
    <xf numFmtId="0" fontId="7" fillId="0" borderId="0" xfId="0" applyFont="1" applyFill="1" applyAlignment="1">
      <alignment horizontal="center" vertical="center" wrapText="1"/>
    </xf>
    <xf numFmtId="0" fontId="18" fillId="0" borderId="0" xfId="0" applyFont="1" applyAlignment="1">
      <alignment horizontal="center" vertical="center"/>
    </xf>
    <xf numFmtId="0" fontId="24" fillId="0" borderId="0" xfId="0" applyFont="1" applyFill="1" applyAlignment="1">
      <alignment horizontal="center" vertical="center" wrapText="1"/>
    </xf>
    <xf numFmtId="0" fontId="18" fillId="4" borderId="0" xfId="0" applyFont="1" applyFill="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1409700</xdr:colOff>
      <xdr:row>5</xdr:row>
      <xdr:rowOff>0</xdr:rowOff>
    </xdr:to>
    <xdr:grpSp>
      <xdr:nvGrpSpPr>
        <xdr:cNvPr id="2" name="Group 3">
          <a:extLst>
            <a:ext uri="{FF2B5EF4-FFF2-40B4-BE49-F238E27FC236}">
              <a16:creationId xmlns:a16="http://schemas.microsoft.com/office/drawing/2014/main" id="{00000000-0008-0000-0000-000002000000}"/>
            </a:ext>
          </a:extLst>
        </xdr:cNvPr>
        <xdr:cNvGrpSpPr>
          <a:grpSpLocks/>
        </xdr:cNvGrpSpPr>
      </xdr:nvGrpSpPr>
      <xdr:grpSpPr bwMode="auto">
        <a:xfrm>
          <a:off x="0" y="0"/>
          <a:ext cx="8735060" cy="965200"/>
          <a:chOff x="0" y="0"/>
          <a:chExt cx="8534400" cy="939800"/>
        </a:xfrm>
      </xdr:grpSpPr>
      <xdr:pic>
        <xdr:nvPicPr>
          <xdr:cNvPr id="3" name="Picture 3" descr="USGSid_banner.t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00975" cy="927100"/>
          </a:xfrm>
          <a:prstGeom prst="rect">
            <a:avLst/>
          </a:prstGeom>
          <a:noFill/>
          <a:ln w="9525">
            <a:solidFill>
              <a:srgbClr val="006F41"/>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4" name="Rectangle 3">
            <a:extLst>
              <a:ext uri="{FF2B5EF4-FFF2-40B4-BE49-F238E27FC236}">
                <a16:creationId xmlns:a16="http://schemas.microsoft.com/office/drawing/2014/main" id="{00000000-0008-0000-0000-000004000000}"/>
              </a:ext>
            </a:extLst>
          </xdr:cNvPr>
          <xdr:cNvSpPr/>
        </xdr:nvSpPr>
        <xdr:spPr>
          <a:xfrm>
            <a:off x="6922876" y="0"/>
            <a:ext cx="1611524" cy="939800"/>
          </a:xfrm>
          <a:prstGeom prst="rect">
            <a:avLst/>
          </a:prstGeom>
          <a:solidFill>
            <a:srgbClr val="006F4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88900</xdr:colOff>
      <xdr:row>0</xdr:row>
      <xdr:rowOff>127000</xdr:rowOff>
    </xdr:from>
    <xdr:to>
      <xdr:col>5</xdr:col>
      <xdr:colOff>228600</xdr:colOff>
      <xdr:row>59</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900" y="127000"/>
          <a:ext cx="10702925" cy="957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solidFill>
                <a:schemeClr val="dk1"/>
              </a:solidFill>
              <a:latin typeface="Arial" pitchFamily="34" charset="0"/>
              <a:ea typeface="+mn-ea"/>
              <a:cs typeface="Arial" pitchFamily="34" charset="0"/>
            </a:rPr>
            <a:t>Instructions for using the SPMD calculator v5.1</a:t>
          </a:r>
          <a:endParaRPr lang="en-US" sz="1600">
            <a:solidFill>
              <a:schemeClr val="dk1"/>
            </a:solidFill>
            <a:latin typeface="Arial" pitchFamily="34" charset="0"/>
            <a:ea typeface="+mn-ea"/>
            <a:cs typeface="Arial" pitchFamily="34" charset="0"/>
          </a:endParaRP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This spreadsheet is based on the theory of using PRC-derived sampling rates in combination with the empirical uptake model to estimate ambient water concentrations of chemicals of interest.  These models are described in detail by Huckins et al in Monitors of Organic Chemicals in the Environment: Semipermeable Membrane Devices (2006, Springer).  The individual equations used in each set are referenced using comment boxes (the red triangles) in the spreadsheet.</a:t>
          </a:r>
        </a:p>
        <a:p>
          <a:r>
            <a:rPr lang="en-US" sz="1200">
              <a:solidFill>
                <a:schemeClr val="dk1"/>
              </a:solidFill>
              <a:latin typeface="Arial" pitchFamily="34" charset="0"/>
              <a:ea typeface="+mn-ea"/>
              <a:cs typeface="Arial" pitchFamily="34" charset="0"/>
            </a:rPr>
            <a:t> </a:t>
          </a:r>
        </a:p>
        <a:p>
          <a:r>
            <a:rPr lang="en-US" sz="1400" b="1">
              <a:solidFill>
                <a:schemeClr val="dk1"/>
              </a:solidFill>
              <a:latin typeface="Arial" pitchFamily="34" charset="0"/>
              <a:ea typeface="+mn-ea"/>
              <a:cs typeface="Arial" pitchFamily="34" charset="0"/>
            </a:rPr>
            <a:t>Use of the spreadsheet</a:t>
          </a:r>
          <a:endParaRPr lang="en-US" sz="14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basic design of this spreadsheet requires the user to enter data into the yellow shaded cells and the results are given in the blue shaded cells.</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If you have multiple samples in your project, the “Water concentration estimator” tab can be copied as many times as necessary with each new tab available for a new sample.</a:t>
          </a:r>
        </a:p>
        <a:p>
          <a:pPr lvl="0"/>
          <a:endParaRPr lang="en-US" sz="1200">
            <a:solidFill>
              <a:schemeClr val="dk1"/>
            </a:solidFill>
            <a:latin typeface="Arial" pitchFamily="34" charset="0"/>
            <a:ea typeface="+mn-ea"/>
            <a:cs typeface="Arial" pitchFamily="34" charset="0"/>
          </a:endParaRPr>
        </a:p>
        <a:p>
          <a:pPr lvl="0"/>
          <a:r>
            <a:rPr lang="en-US" sz="1200">
              <a:solidFill>
                <a:schemeClr val="dk1"/>
              </a:solidFill>
              <a:latin typeface="Arial" pitchFamily="34" charset="0"/>
              <a:ea typeface="+mn-ea"/>
              <a:cs typeface="Arial" pitchFamily="34" charset="0"/>
            </a:rPr>
            <a:t>A)</a:t>
          </a:r>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In cell D14, enter the number of days the SPMDs were deployed in the water.</a:t>
          </a:r>
        </a:p>
        <a:p>
          <a:pPr lvl="0"/>
          <a:r>
            <a:rPr lang="en-US" sz="1200">
              <a:solidFill>
                <a:schemeClr val="dk1"/>
              </a:solidFill>
              <a:latin typeface="Arial" pitchFamily="34" charset="0"/>
              <a:ea typeface="+mn-ea"/>
              <a:cs typeface="Arial" pitchFamily="34" charset="0"/>
            </a:rPr>
            <a:t>B)  In cell D16, enter the volume of the SPMD (in liters).  The volume of the SPMD can be calculated using the equations on the “SPMD volume calculator”         </a:t>
          </a:r>
          <a:r>
            <a:rPr lang="en-US" sz="1200" baseline="0">
              <a:solidFill>
                <a:schemeClr val="dk1"/>
              </a:solidFill>
              <a:latin typeface="Arial" pitchFamily="34" charset="0"/>
              <a:ea typeface="+mn-ea"/>
              <a:cs typeface="Arial" pitchFamily="34" charset="0"/>
            </a:rPr>
            <a:t>   </a:t>
          </a:r>
        </a:p>
        <a:p>
          <a:pPr lvl="0"/>
          <a:r>
            <a:rPr lang="en-US" sz="1200" baseline="0">
              <a:solidFill>
                <a:schemeClr val="dk1"/>
              </a:solidFill>
              <a:latin typeface="Arial" pitchFamily="34" charset="0"/>
              <a:ea typeface="+mn-ea"/>
              <a:cs typeface="Arial" pitchFamily="34" charset="0"/>
            </a:rPr>
            <a:t>      </a:t>
          </a:r>
          <a:r>
            <a:rPr lang="en-US" sz="1200">
              <a:solidFill>
                <a:schemeClr val="dk1"/>
              </a:solidFill>
              <a:latin typeface="Arial" pitchFamily="34" charset="0"/>
              <a:ea typeface="+mn-ea"/>
              <a:cs typeface="Arial" pitchFamily="34" charset="0"/>
            </a:rPr>
            <a:t>tab at the bottom of the spreadsheet.  A standard SPMD (1 mL triolein, 91 cm long, 2.54 cm wide) has a volume of 0.00495 L.</a:t>
          </a:r>
        </a:p>
        <a:p>
          <a:pPr lvl="0"/>
          <a:r>
            <a:rPr lang="en-US" sz="1200">
              <a:solidFill>
                <a:schemeClr val="dk1"/>
              </a:solidFill>
              <a:latin typeface="Arial" pitchFamily="34" charset="0"/>
              <a:ea typeface="+mn-ea"/>
              <a:cs typeface="Arial" pitchFamily="34" charset="0"/>
            </a:rPr>
            <a:t>C)  Cells D22-E26 is where the PRC data is entered.  The spreadsheet allows for 1 to 5 PRC compounds to be entered.  The PRCs listed as default are </a:t>
          </a:r>
        </a:p>
        <a:p>
          <a:pPr lvl="0"/>
          <a:r>
            <a:rPr lang="en-US" sz="1200">
              <a:solidFill>
                <a:schemeClr val="dk1"/>
              </a:solidFill>
              <a:latin typeface="Arial" pitchFamily="34" charset="0"/>
              <a:ea typeface="+mn-ea"/>
              <a:cs typeface="Arial" pitchFamily="34" charset="0"/>
            </a:rPr>
            <a:t>      representative of common PRCs, but may not be the same as used in every study.  </a:t>
          </a:r>
        </a:p>
        <a:p>
          <a:pPr lvl="1"/>
          <a:r>
            <a:rPr lang="en-US" sz="1200">
              <a:solidFill>
                <a:schemeClr val="dk1"/>
              </a:solidFill>
              <a:latin typeface="Arial" pitchFamily="34" charset="0"/>
              <a:ea typeface="+mn-ea"/>
              <a:cs typeface="Arial" pitchFamily="34" charset="0"/>
            </a:rPr>
            <a:t>a.  In cells D22-E22, enter the names of the PRCs used.  </a:t>
          </a:r>
        </a:p>
        <a:p>
          <a:pPr lvl="1"/>
          <a:r>
            <a:rPr lang="en-US" sz="1200">
              <a:solidFill>
                <a:schemeClr val="dk1"/>
              </a:solidFill>
              <a:latin typeface="Arial" pitchFamily="34" charset="0"/>
              <a:ea typeface="+mn-ea"/>
              <a:cs typeface="Arial" pitchFamily="34" charset="0"/>
            </a:rPr>
            <a:t>b.  In cells D23-E23, enter the starting concentration of the PRC (amount spiked into the SPMD initially).  This value should be determined from a </a:t>
          </a:r>
        </a:p>
        <a:p>
          <a:pPr lvl="1"/>
          <a:r>
            <a:rPr lang="en-US" sz="1200">
              <a:solidFill>
                <a:schemeClr val="dk1"/>
              </a:solidFill>
              <a:latin typeface="Arial" pitchFamily="34" charset="0"/>
              <a:ea typeface="+mn-ea"/>
              <a:cs typeface="Arial" pitchFamily="34" charset="0"/>
            </a:rPr>
            <a:t>      fresh SPMD spiked with PRCs, not from the empirical amount added to the SPMD.  The </a:t>
          </a:r>
          <a:r>
            <a:rPr lang="en-US" sz="1200" i="1">
              <a:solidFill>
                <a:schemeClr val="dk1"/>
              </a:solidFill>
              <a:latin typeface="Arial" pitchFamily="34" charset="0"/>
              <a:ea typeface="+mn-ea"/>
              <a:cs typeface="Arial" pitchFamily="34" charset="0"/>
            </a:rPr>
            <a:t>N</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from a spiked and processed SPMD accounts </a:t>
          </a:r>
        </a:p>
        <a:p>
          <a:pPr lvl="1"/>
          <a:r>
            <a:rPr lang="en-US" sz="1200">
              <a:solidFill>
                <a:schemeClr val="dk1"/>
              </a:solidFill>
              <a:latin typeface="Arial" pitchFamily="34" charset="0"/>
              <a:ea typeface="+mn-ea"/>
              <a:cs typeface="Arial" pitchFamily="34" charset="0"/>
            </a:rPr>
            <a:t>      for any recovery losses during processing which may not be accounted for by the empirical amount and could bias the results.</a:t>
          </a:r>
        </a:p>
        <a:p>
          <a:pPr lvl="1"/>
          <a:r>
            <a:rPr lang="en-US" sz="1200">
              <a:solidFill>
                <a:schemeClr val="dk1"/>
              </a:solidFill>
              <a:latin typeface="Arial" pitchFamily="34" charset="0"/>
              <a:ea typeface="+mn-ea"/>
              <a:cs typeface="Arial" pitchFamily="34" charset="0"/>
            </a:rPr>
            <a:t>c.   In cells D24-E24, enter the amount of PRC measured in the SPMD following deployment.</a:t>
          </a:r>
        </a:p>
        <a:p>
          <a:pPr lvl="1"/>
          <a:r>
            <a:rPr lang="en-US" sz="1200">
              <a:solidFill>
                <a:schemeClr val="dk1"/>
              </a:solidFill>
              <a:latin typeface="Arial" pitchFamily="34" charset="0"/>
              <a:ea typeface="+mn-ea"/>
              <a:cs typeface="Arial" pitchFamily="34" charset="0"/>
            </a:rPr>
            <a:t>d.   In cells D25-E25, enter the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for the PRCs.</a:t>
          </a:r>
        </a:p>
        <a:p>
          <a:pPr lvl="1"/>
          <a:r>
            <a:rPr lang="en-US" sz="1200">
              <a:solidFill>
                <a:schemeClr val="dk1"/>
              </a:solidFill>
              <a:latin typeface="Arial" pitchFamily="34" charset="0"/>
              <a:ea typeface="+mn-ea"/>
              <a:cs typeface="Arial" pitchFamily="34" charset="0"/>
            </a:rPr>
            <a:t>e.   In cells D26-E26, enter the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for the PRC.  An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of -2.61 is used for PCBs, PAHs, and most nonpolar chemicals with a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&gt;4.  </a:t>
          </a:r>
        </a:p>
        <a:p>
          <a:pPr lvl="1"/>
          <a:r>
            <a:rPr lang="en-US" sz="1200">
              <a:solidFill>
                <a:schemeClr val="dk1"/>
              </a:solidFill>
              <a:latin typeface="Arial" pitchFamily="34" charset="0"/>
              <a:ea typeface="+mn-ea"/>
              <a:cs typeface="Arial" pitchFamily="34" charset="0"/>
            </a:rPr>
            <a:t>     An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of -3.20 is generally used for moderately polar pesticides with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values between 3 and 4.</a:t>
          </a:r>
        </a:p>
        <a:p>
          <a:pPr lvl="1"/>
          <a:r>
            <a:rPr lang="en-US" sz="1200">
              <a:solidFill>
                <a:schemeClr val="dk1"/>
              </a:solidFill>
              <a:latin typeface="Arial" pitchFamily="34" charset="0"/>
              <a:ea typeface="+mn-ea"/>
              <a:cs typeface="Arial" pitchFamily="34" charset="0"/>
            </a:rPr>
            <a:t>f.   Known PRC issues – </a:t>
          </a:r>
        </a:p>
        <a:p>
          <a:pPr lvl="2"/>
          <a:r>
            <a:rPr lang="en-US" sz="1200">
              <a:solidFill>
                <a:schemeClr val="dk1"/>
              </a:solidFill>
              <a:latin typeface="Arial" pitchFamily="34" charset="0"/>
              <a:ea typeface="+mn-ea"/>
              <a:cs typeface="Arial" pitchFamily="34" charset="0"/>
            </a:rPr>
            <a:t>i.  If the initial PRC concentration is less than the final PRC concentration, then the value “#NUM!” will appear in the a</a:t>
          </a:r>
          <a:r>
            <a:rPr lang="en-US" sz="1200" baseline="-25000">
              <a:solidFill>
                <a:schemeClr val="dk1"/>
              </a:solidFill>
              <a:latin typeface="Arial" pitchFamily="34" charset="0"/>
              <a:ea typeface="+mn-ea"/>
              <a:cs typeface="Arial" pitchFamily="34" charset="0"/>
            </a:rPr>
            <a:t>oPRC</a:t>
          </a:r>
          <a:r>
            <a:rPr lang="en-US" sz="1200">
              <a:solidFill>
                <a:schemeClr val="dk1"/>
              </a:solidFill>
              <a:latin typeface="Arial" pitchFamily="34" charset="0"/>
              <a:ea typeface="+mn-ea"/>
              <a:cs typeface="Arial" pitchFamily="34" charset="0"/>
            </a:rPr>
            <a:t> cell.  If this happens, </a:t>
          </a:r>
        </a:p>
        <a:p>
          <a:pPr lvl="2"/>
          <a:r>
            <a:rPr lang="en-US" sz="1200">
              <a:solidFill>
                <a:schemeClr val="dk1"/>
              </a:solidFill>
              <a:latin typeface="Arial" pitchFamily="34" charset="0"/>
              <a:ea typeface="+mn-ea"/>
              <a:cs typeface="Arial" pitchFamily="34" charset="0"/>
            </a:rPr>
            <a:t>    the data from this particular PRC cannot be used and will have to be deleted from the spreadsheet in order for the other PRC data to be </a:t>
          </a:r>
        </a:p>
        <a:p>
          <a:pPr lvl="2"/>
          <a:r>
            <a:rPr lang="en-US" sz="1200">
              <a:solidFill>
                <a:schemeClr val="dk1"/>
              </a:solidFill>
              <a:latin typeface="Arial" pitchFamily="34" charset="0"/>
              <a:ea typeface="+mn-ea"/>
              <a:cs typeface="Arial" pitchFamily="34" charset="0"/>
            </a:rPr>
            <a:t>    used.</a:t>
          </a:r>
        </a:p>
        <a:p>
          <a:pPr lvl="2"/>
          <a:r>
            <a:rPr lang="en-US" sz="1200">
              <a:solidFill>
                <a:schemeClr val="dk1"/>
              </a:solidFill>
              <a:latin typeface="Arial" pitchFamily="34" charset="0"/>
              <a:ea typeface="+mn-ea"/>
              <a:cs typeface="Arial" pitchFamily="34" charset="0"/>
            </a:rPr>
            <a:t>ii. In cell K31, there is a </a:t>
          </a:r>
          <a:r>
            <a:rPr lang="en-US" sz="1200" i="1">
              <a:solidFill>
                <a:schemeClr val="dk1"/>
              </a:solidFill>
              <a:latin typeface="Arial" pitchFamily="34" charset="0"/>
              <a:ea typeface="+mn-ea"/>
              <a:cs typeface="Arial" pitchFamily="34" charset="0"/>
            </a:rPr>
            <a:t>R</a:t>
          </a:r>
          <a:r>
            <a:rPr lang="en-US" sz="1200" baseline="-25000">
              <a:solidFill>
                <a:schemeClr val="dk1"/>
              </a:solidFill>
              <a:latin typeface="Arial" pitchFamily="34" charset="0"/>
              <a:ea typeface="+mn-ea"/>
              <a:cs typeface="Arial" pitchFamily="34" charset="0"/>
            </a:rPr>
            <a:t>s</a:t>
          </a:r>
          <a:r>
            <a:rPr lang="en-US" sz="1200">
              <a:solidFill>
                <a:schemeClr val="dk1"/>
              </a:solidFill>
              <a:latin typeface="Arial" pitchFamily="34" charset="0"/>
              <a:ea typeface="+mn-ea"/>
              <a:cs typeface="Arial" pitchFamily="34" charset="0"/>
            </a:rPr>
            <a:t> uncertainty factor.  This factor is a measure of the variance of the PRC data used.  There are no set guidelines on </a:t>
          </a:r>
        </a:p>
        <a:p>
          <a:pPr lvl="2"/>
          <a:r>
            <a:rPr lang="en-US" sz="1200">
              <a:solidFill>
                <a:schemeClr val="dk1"/>
              </a:solidFill>
              <a:latin typeface="Arial" pitchFamily="34" charset="0"/>
              <a:ea typeface="+mn-ea"/>
              <a:cs typeface="Arial" pitchFamily="34" charset="0"/>
            </a:rPr>
            <a:t>    how large this factor can be to remain acceptable; however, common uncertainty factors range from 1 to 2.  If a large uncertainty exists,  </a:t>
          </a:r>
        </a:p>
        <a:p>
          <a:pPr lvl="2"/>
          <a:r>
            <a:rPr lang="en-US" sz="1200">
              <a:solidFill>
                <a:schemeClr val="dk1"/>
              </a:solidFill>
              <a:latin typeface="Arial" pitchFamily="34" charset="0"/>
              <a:ea typeface="+mn-ea"/>
              <a:cs typeface="Arial" pitchFamily="34" charset="0"/>
            </a:rPr>
            <a:t>    often the data from one PRC is responsible.  In this case, it is often acceptable to delete the data from that outlier PRC and use the </a:t>
          </a:r>
        </a:p>
        <a:p>
          <a:pPr lvl="2"/>
          <a:r>
            <a:rPr lang="en-US" sz="1200">
              <a:solidFill>
                <a:schemeClr val="dk1"/>
              </a:solidFill>
              <a:latin typeface="Arial" pitchFamily="34" charset="0"/>
              <a:ea typeface="+mn-ea"/>
              <a:cs typeface="Arial" pitchFamily="34" charset="0"/>
            </a:rPr>
            <a:t>    remaining PRCs.</a:t>
          </a:r>
        </a:p>
        <a:p>
          <a:pPr lvl="0"/>
          <a:r>
            <a:rPr lang="en-US" sz="1200">
              <a:solidFill>
                <a:schemeClr val="dk1"/>
              </a:solidFill>
              <a:latin typeface="Arial" pitchFamily="34" charset="0"/>
              <a:ea typeface="+mn-ea"/>
              <a:cs typeface="Arial" pitchFamily="34" charset="0"/>
            </a:rPr>
            <a:t>D)  In cell B34, the sample name and other descriptors can be added.</a:t>
          </a:r>
        </a:p>
        <a:p>
          <a:pPr lvl="0"/>
          <a:r>
            <a:rPr lang="en-US" sz="1200">
              <a:solidFill>
                <a:schemeClr val="dk1"/>
              </a:solidFill>
              <a:latin typeface="Arial" pitchFamily="34" charset="0"/>
              <a:ea typeface="+mn-ea"/>
              <a:cs typeface="Arial" pitchFamily="34" charset="0"/>
            </a:rPr>
            <a:t>E)  In cells I39 and greater, the measured concentration of a target chemical is entered in units of ng of chemical per single SPMD.  If the sample was split </a:t>
          </a:r>
        </a:p>
        <a:p>
          <a:pPr lvl="0"/>
          <a:r>
            <a:rPr lang="en-US" sz="1200">
              <a:solidFill>
                <a:schemeClr val="dk1"/>
              </a:solidFill>
              <a:latin typeface="Arial" pitchFamily="34" charset="0"/>
              <a:ea typeface="+mn-ea"/>
              <a:cs typeface="Arial" pitchFamily="34" charset="0"/>
            </a:rPr>
            <a:t>      between analyses or was a composite of multiple SPMDs, apply the appropriate correction factor to convert the result into ng/SPMD prior to entering the </a:t>
          </a:r>
        </a:p>
        <a:p>
          <a:pPr lvl="0"/>
          <a:r>
            <a:rPr lang="en-US" sz="1200">
              <a:solidFill>
                <a:schemeClr val="dk1"/>
              </a:solidFill>
              <a:latin typeface="Arial" pitchFamily="34" charset="0"/>
              <a:ea typeface="+mn-ea"/>
              <a:cs typeface="Arial" pitchFamily="34" charset="0"/>
            </a:rPr>
            <a:t>      data into this calculator.  </a:t>
          </a:r>
        </a:p>
        <a:p>
          <a:pPr lvl="0"/>
          <a:r>
            <a:rPr lang="en-US" sz="1200">
              <a:solidFill>
                <a:schemeClr val="dk1"/>
              </a:solidFill>
              <a:latin typeface="Arial" pitchFamily="34" charset="0"/>
              <a:ea typeface="+mn-ea"/>
              <a:cs typeface="Arial" pitchFamily="34" charset="0"/>
            </a:rPr>
            <a:t>F)   In cells K39 and greater, the average ambient water concentration is given in units of picograms of chemical per liter of water (pg/L).</a:t>
          </a:r>
        </a:p>
        <a:p>
          <a:r>
            <a:rPr lang="en-US" sz="1200" b="1">
              <a:solidFill>
                <a:schemeClr val="dk1"/>
              </a:solidFill>
              <a:latin typeface="Arial" pitchFamily="34" charset="0"/>
              <a:ea typeface="+mn-ea"/>
              <a:cs typeface="Arial" pitchFamily="34" charset="0"/>
            </a:rPr>
            <a:t> </a:t>
          </a:r>
          <a:endParaRPr lang="en-US" sz="1200">
            <a:solidFill>
              <a:schemeClr val="dk1"/>
            </a:solidFill>
            <a:latin typeface="Arial" pitchFamily="34" charset="0"/>
            <a:ea typeface="+mn-ea"/>
            <a:cs typeface="Arial" pitchFamily="34" charset="0"/>
          </a:endParaRPr>
        </a:p>
        <a:p>
          <a:r>
            <a:rPr lang="en-US" sz="1400" b="1">
              <a:solidFill>
                <a:schemeClr val="dk1"/>
              </a:solidFill>
              <a:latin typeface="Arial" pitchFamily="34" charset="0"/>
              <a:ea typeface="+mn-ea"/>
              <a:cs typeface="Arial" pitchFamily="34" charset="0"/>
            </a:rPr>
            <a:t>Modification of the spreadsheet</a:t>
          </a:r>
          <a:endParaRPr lang="en-US" sz="14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Care must be taken when modifying the spreadsheet as many of the cells are linked to each other.  Accidently moving or deleting a cell may result in the incorrect estimation of water concentrations.</a:t>
          </a:r>
        </a:p>
        <a:p>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The chemical lists can be modified by deleting or copying new rows to match your target chemical list.  The chemicals listed in this version represent organic contaminants commonly measured in SPMD dialysates.</a:t>
          </a:r>
        </a:p>
        <a:p>
          <a:pPr>
            <a:lnSpc>
              <a:spcPts val="1300"/>
            </a:lnSpc>
          </a:pP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To </a:t>
          </a:r>
          <a:r>
            <a:rPr lang="en-US" sz="1200" b="1">
              <a:solidFill>
                <a:schemeClr val="dk1"/>
              </a:solidFill>
              <a:latin typeface="Arial" pitchFamily="34" charset="0"/>
              <a:ea typeface="+mn-ea"/>
              <a:cs typeface="Arial" pitchFamily="34" charset="0"/>
            </a:rPr>
            <a:t>delete</a:t>
          </a:r>
          <a:r>
            <a:rPr lang="en-US" sz="1200">
              <a:solidFill>
                <a:schemeClr val="dk1"/>
              </a:solidFill>
              <a:latin typeface="Arial" pitchFamily="34" charset="0"/>
              <a:ea typeface="+mn-ea"/>
              <a:cs typeface="Arial" pitchFamily="34" charset="0"/>
            </a:rPr>
            <a:t> a chemical, right click on the row header next to the chemical name and select delete.</a:t>
          </a:r>
        </a:p>
        <a:p>
          <a:pPr>
            <a:lnSpc>
              <a:spcPts val="1300"/>
            </a:lnSpc>
          </a:pPr>
          <a:endParaRPr lang="en-US" sz="1200">
            <a:solidFill>
              <a:schemeClr val="dk1"/>
            </a:solidFill>
            <a:latin typeface="Arial" pitchFamily="34" charset="0"/>
            <a:ea typeface="+mn-ea"/>
            <a:cs typeface="Arial" pitchFamily="34" charset="0"/>
          </a:endParaRPr>
        </a:p>
        <a:p>
          <a:r>
            <a:rPr lang="en-US" sz="1200">
              <a:solidFill>
                <a:schemeClr val="dk1"/>
              </a:solidFill>
              <a:latin typeface="Arial" pitchFamily="34" charset="0"/>
              <a:ea typeface="+mn-ea"/>
              <a:cs typeface="Arial" pitchFamily="34" charset="0"/>
            </a:rPr>
            <a:t>To </a:t>
          </a:r>
          <a:r>
            <a:rPr lang="en-US" sz="1200" b="1">
              <a:solidFill>
                <a:schemeClr val="dk1"/>
              </a:solidFill>
              <a:latin typeface="Arial" pitchFamily="34" charset="0"/>
              <a:ea typeface="+mn-ea"/>
              <a:cs typeface="Arial" pitchFamily="34" charset="0"/>
            </a:rPr>
            <a:t>add</a:t>
          </a:r>
          <a:r>
            <a:rPr lang="en-US" sz="1200">
              <a:solidFill>
                <a:schemeClr val="dk1"/>
              </a:solidFill>
              <a:latin typeface="Arial" pitchFamily="34" charset="0"/>
              <a:ea typeface="+mn-ea"/>
              <a:cs typeface="Arial" pitchFamily="34" charset="0"/>
            </a:rPr>
            <a:t> a chemical, copy a row containing all the variables and equations and paste it into an empty row.  Change the chemical name to the new chemical and enter the proper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for the new chemical.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values can be found in the literature or using on-line estimator programs.  In column D, enter the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for the chemical.  An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of -2.61 is used for PCBs, PAHs, and most nonpolar chemicals with a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&gt;4.  An a</a:t>
          </a:r>
          <a:r>
            <a:rPr lang="en-US" sz="1200" baseline="-25000">
              <a:solidFill>
                <a:schemeClr val="dk1"/>
              </a:solidFill>
              <a:latin typeface="Arial" pitchFamily="34" charset="0"/>
              <a:ea typeface="+mn-ea"/>
              <a:cs typeface="Arial" pitchFamily="34" charset="0"/>
            </a:rPr>
            <a:t>o</a:t>
          </a:r>
          <a:r>
            <a:rPr lang="en-US" sz="1200">
              <a:solidFill>
                <a:schemeClr val="dk1"/>
              </a:solidFill>
              <a:latin typeface="Arial" pitchFamily="34" charset="0"/>
              <a:ea typeface="+mn-ea"/>
              <a:cs typeface="Arial" pitchFamily="34" charset="0"/>
            </a:rPr>
            <a:t> value of -3.20 is generally used for moderately polar pesticides with log </a:t>
          </a:r>
          <a:r>
            <a:rPr lang="en-US" sz="1200" i="1">
              <a:solidFill>
                <a:schemeClr val="dk1"/>
              </a:solidFill>
              <a:latin typeface="Arial" pitchFamily="34" charset="0"/>
              <a:ea typeface="+mn-ea"/>
              <a:cs typeface="Arial" pitchFamily="34" charset="0"/>
            </a:rPr>
            <a:t>K</a:t>
          </a:r>
          <a:r>
            <a:rPr lang="en-US" sz="1200" baseline="-25000">
              <a:solidFill>
                <a:schemeClr val="dk1"/>
              </a:solidFill>
              <a:latin typeface="Arial" pitchFamily="34" charset="0"/>
              <a:ea typeface="+mn-ea"/>
              <a:cs typeface="Arial" pitchFamily="34" charset="0"/>
            </a:rPr>
            <a:t>ow</a:t>
          </a:r>
          <a:r>
            <a:rPr lang="en-US" sz="1200">
              <a:solidFill>
                <a:schemeClr val="dk1"/>
              </a:solidFill>
              <a:latin typeface="Arial" pitchFamily="34" charset="0"/>
              <a:ea typeface="+mn-ea"/>
              <a:cs typeface="Arial" pitchFamily="34" charset="0"/>
            </a:rPr>
            <a:t> values between 3 and 4.  The rest of the variables are automatically calculated and do not need to be changed.</a:t>
          </a:r>
        </a:p>
        <a:p>
          <a:pPr>
            <a:lnSpc>
              <a:spcPts val="1300"/>
            </a:lnSpc>
          </a:pPr>
          <a:r>
            <a:rPr lang="en-US" sz="1200">
              <a:solidFill>
                <a:schemeClr val="dk1"/>
              </a:solidFill>
              <a:latin typeface="Arial" pitchFamily="34" charset="0"/>
              <a:ea typeface="+mn-ea"/>
              <a:cs typeface="Arial" pitchFamily="34" charset="0"/>
            </a:rPr>
            <a:t> </a:t>
          </a:r>
        </a:p>
        <a:p>
          <a:pPr>
            <a:lnSpc>
              <a:spcPts val="1200"/>
            </a:lnSpc>
          </a:pPr>
          <a:endParaRPr lang="en-US" sz="12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K167"/>
  <sheetViews>
    <sheetView showGridLines="0" tabSelected="1" defaultGridColor="0" colorId="22" zoomScale="75" zoomScaleNormal="75" workbookViewId="0">
      <selection activeCell="K6" sqref="K6"/>
    </sheetView>
  </sheetViews>
  <sheetFormatPr defaultColWidth="9.109375" defaultRowHeight="13.2" x14ac:dyDescent="0.25"/>
  <cols>
    <col min="1" max="1" width="40.6640625" style="8" customWidth="1"/>
    <col min="2" max="2" width="9.109375" style="8"/>
    <col min="3" max="3" width="8.88671875" style="93" customWidth="1"/>
    <col min="4" max="4" width="16" style="8" bestFit="1" customWidth="1"/>
    <col min="5" max="5" width="16" style="8" customWidth="1"/>
    <col min="6" max="6" width="16" style="9" customWidth="1"/>
    <col min="7" max="7" width="22.5546875" style="8" bestFit="1" customWidth="1"/>
    <col min="8" max="8" width="16" style="8" customWidth="1"/>
    <col min="9" max="9" width="26.33203125" style="9" bestFit="1" customWidth="1"/>
    <col min="10" max="10" width="5.88671875" style="9" bestFit="1" customWidth="1"/>
    <col min="11" max="11" width="35" style="8" bestFit="1" customWidth="1"/>
    <col min="12" max="16384" width="9.109375" style="4"/>
  </cols>
  <sheetData>
    <row r="1" spans="1:11" x14ac:dyDescent="0.25">
      <c r="A1" s="1"/>
      <c r="B1" s="1"/>
      <c r="C1" s="2"/>
      <c r="D1" s="1"/>
      <c r="E1" s="1"/>
      <c r="F1" s="3"/>
      <c r="G1" s="1"/>
      <c r="H1" s="1"/>
      <c r="I1" s="3"/>
      <c r="J1" s="3"/>
      <c r="K1" s="1"/>
    </row>
    <row r="2" spans="1:11" x14ac:dyDescent="0.25">
      <c r="A2" s="1"/>
      <c r="B2" s="1"/>
      <c r="C2" s="2"/>
      <c r="D2" s="1"/>
      <c r="E2" s="1"/>
      <c r="F2" s="3"/>
      <c r="G2" s="1"/>
      <c r="H2" s="1"/>
      <c r="I2" s="3"/>
      <c r="J2" s="3"/>
      <c r="K2" s="1"/>
    </row>
    <row r="3" spans="1:11" x14ac:dyDescent="0.25">
      <c r="A3" s="1"/>
      <c r="B3" s="1"/>
      <c r="C3" s="2"/>
      <c r="D3" s="1"/>
      <c r="E3" s="1"/>
      <c r="F3" s="3"/>
      <c r="G3" s="1"/>
      <c r="H3" s="1"/>
      <c r="I3" s="3"/>
      <c r="J3" s="3"/>
      <c r="K3" s="1"/>
    </row>
    <row r="4" spans="1:11" x14ac:dyDescent="0.25">
      <c r="A4" s="1"/>
      <c r="B4" s="1"/>
      <c r="C4" s="2"/>
      <c r="D4" s="1"/>
      <c r="E4" s="1"/>
      <c r="F4" s="3"/>
      <c r="G4" s="1"/>
      <c r="H4" s="1"/>
      <c r="I4" s="3"/>
      <c r="J4" s="3"/>
      <c r="K4" s="1"/>
    </row>
    <row r="5" spans="1:11" ht="21.75" customHeight="1" x14ac:dyDescent="0.25">
      <c r="A5" s="1"/>
      <c r="B5" s="1"/>
      <c r="C5" s="2"/>
      <c r="D5" s="1"/>
      <c r="E5" s="1"/>
      <c r="F5" s="3"/>
      <c r="G5" s="1"/>
      <c r="H5" s="1"/>
      <c r="I5" s="3"/>
      <c r="J5" s="3"/>
      <c r="K5" s="1"/>
    </row>
    <row r="6" spans="1:11" ht="28.2" x14ac:dyDescent="0.5">
      <c r="A6" s="5" t="s">
        <v>0</v>
      </c>
      <c r="B6" s="6"/>
      <c r="C6" s="7"/>
      <c r="D6" s="6"/>
      <c r="K6" s="25"/>
    </row>
    <row r="7" spans="1:11" ht="22.8" x14ac:dyDescent="0.4">
      <c r="A7" s="10"/>
      <c r="B7" s="10"/>
      <c r="C7" s="11"/>
      <c r="D7" s="10"/>
      <c r="E7" s="12"/>
      <c r="F7"/>
    </row>
    <row r="8" spans="1:11" ht="18" x14ac:dyDescent="0.4">
      <c r="A8" s="13" t="s">
        <v>1</v>
      </c>
      <c r="B8" s="14"/>
      <c r="C8" s="15"/>
      <c r="D8" s="14"/>
    </row>
    <row r="9" spans="1:11" x14ac:dyDescent="0.25">
      <c r="A9" s="16"/>
      <c r="B9" s="14"/>
      <c r="C9" s="15"/>
      <c r="D9" s="14"/>
    </row>
    <row r="10" spans="1:11" ht="15.6" x14ac:dyDescent="0.3">
      <c r="A10" s="13" t="s">
        <v>2</v>
      </c>
      <c r="B10" s="14"/>
      <c r="C10" s="15"/>
      <c r="D10" s="14"/>
      <c r="E10" s="17"/>
    </row>
    <row r="11" spans="1:11" ht="15.6" x14ac:dyDescent="0.3">
      <c r="A11" s="13"/>
      <c r="B11" s="14"/>
      <c r="C11" s="15"/>
      <c r="D11" s="14"/>
      <c r="E11" s="17"/>
    </row>
    <row r="12" spans="1:11" ht="15.6" x14ac:dyDescent="0.3">
      <c r="A12" s="13" t="s">
        <v>3</v>
      </c>
      <c r="B12" s="14"/>
      <c r="C12" s="15"/>
      <c r="D12" s="14"/>
    </row>
    <row r="13" spans="1:11" x14ac:dyDescent="0.25">
      <c r="B13" s="14"/>
      <c r="C13" s="15"/>
      <c r="D13" s="14"/>
    </row>
    <row r="14" spans="1:11" ht="15.6" x14ac:dyDescent="0.3">
      <c r="A14" s="14"/>
      <c r="C14" s="18" t="s">
        <v>4</v>
      </c>
      <c r="D14" s="19">
        <v>30</v>
      </c>
    </row>
    <row r="15" spans="1:11" ht="15.6" x14ac:dyDescent="0.3">
      <c r="A15" s="14"/>
      <c r="C15" s="20"/>
      <c r="D15" s="21"/>
      <c r="E15" s="14"/>
    </row>
    <row r="16" spans="1:11" ht="15.6" x14ac:dyDescent="0.3">
      <c r="C16" s="18" t="s">
        <v>5</v>
      </c>
      <c r="D16" s="19">
        <v>4.9500000000000004E-3</v>
      </c>
      <c r="E16" s="22" t="s">
        <v>6</v>
      </c>
      <c r="F16" s="23"/>
    </row>
    <row r="17" spans="1:11" x14ac:dyDescent="0.25">
      <c r="B17" s="17"/>
      <c r="C17" s="9"/>
    </row>
    <row r="18" spans="1:11" s="28" customFormat="1" ht="15.6" x14ac:dyDescent="0.3">
      <c r="A18" s="13" t="s">
        <v>7</v>
      </c>
      <c r="B18" s="16"/>
      <c r="C18" s="24"/>
      <c r="D18" s="16"/>
      <c r="E18" s="25"/>
      <c r="F18" s="26"/>
      <c r="G18" s="27"/>
      <c r="H18" s="27"/>
      <c r="I18" s="26"/>
      <c r="J18" s="26"/>
      <c r="K18" s="27"/>
    </row>
    <row r="19" spans="1:11" s="28" customFormat="1" ht="15.6" x14ac:dyDescent="0.3">
      <c r="A19" s="13" t="s">
        <v>8</v>
      </c>
      <c r="B19" s="16"/>
      <c r="C19" s="24"/>
      <c r="D19" s="16"/>
      <c r="E19" s="25"/>
      <c r="F19" s="26"/>
      <c r="G19" s="27"/>
      <c r="H19" s="27"/>
      <c r="I19" s="26"/>
      <c r="J19" s="26"/>
      <c r="K19" s="27"/>
    </row>
    <row r="20" spans="1:11" s="28" customFormat="1" ht="15.6" x14ac:dyDescent="0.3">
      <c r="A20" s="13"/>
      <c r="B20" s="16"/>
      <c r="C20" s="24"/>
      <c r="D20" s="16"/>
      <c r="E20" s="25"/>
      <c r="F20" s="26"/>
      <c r="G20" s="27"/>
      <c r="H20" s="27"/>
      <c r="I20" s="26"/>
      <c r="J20" s="26"/>
      <c r="K20" s="27"/>
    </row>
    <row r="21" spans="1:11" s="28" customFormat="1" ht="15.6" x14ac:dyDescent="0.3">
      <c r="A21" s="13"/>
      <c r="B21" s="16"/>
      <c r="C21" s="24"/>
      <c r="D21" s="29" t="s">
        <v>9</v>
      </c>
      <c r="E21" s="29" t="s">
        <v>10</v>
      </c>
      <c r="F21" s="29" t="s">
        <v>11</v>
      </c>
      <c r="G21" s="29" t="s">
        <v>12</v>
      </c>
      <c r="H21" s="29" t="s">
        <v>13</v>
      </c>
      <c r="I21" s="26"/>
      <c r="J21" s="26"/>
      <c r="K21" s="27"/>
    </row>
    <row r="22" spans="1:11" ht="15.6" x14ac:dyDescent="0.3">
      <c r="A22" s="14"/>
      <c r="B22" s="14"/>
      <c r="C22" s="18" t="s">
        <v>14</v>
      </c>
      <c r="D22" s="30" t="s">
        <v>15</v>
      </c>
      <c r="E22" s="30" t="s">
        <v>16</v>
      </c>
      <c r="F22" s="30" t="s">
        <v>17</v>
      </c>
      <c r="G22" s="30" t="s">
        <v>18</v>
      </c>
      <c r="H22" s="30" t="s">
        <v>19</v>
      </c>
    </row>
    <row r="23" spans="1:11" ht="18" x14ac:dyDescent="0.4">
      <c r="A23" s="14"/>
      <c r="C23" s="18" t="s">
        <v>20</v>
      </c>
      <c r="D23" s="31"/>
      <c r="E23" s="31"/>
      <c r="F23" s="31"/>
      <c r="G23" s="32"/>
      <c r="H23" s="32"/>
    </row>
    <row r="24" spans="1:11" ht="15.6" x14ac:dyDescent="0.3">
      <c r="C24" s="18" t="s">
        <v>21</v>
      </c>
      <c r="D24" s="30"/>
      <c r="E24" s="30"/>
      <c r="F24" s="30"/>
      <c r="G24" s="32"/>
      <c r="H24" s="32"/>
    </row>
    <row r="25" spans="1:11" ht="18" x14ac:dyDescent="0.4">
      <c r="A25" s="14"/>
      <c r="C25" s="18" t="s">
        <v>22</v>
      </c>
      <c r="D25" s="30">
        <v>5.28</v>
      </c>
      <c r="E25" s="30">
        <v>5.6</v>
      </c>
      <c r="F25" s="30">
        <v>5.63</v>
      </c>
      <c r="G25" s="30">
        <v>4.46</v>
      </c>
      <c r="H25" s="30">
        <v>5.3</v>
      </c>
    </row>
    <row r="26" spans="1:11" ht="18" x14ac:dyDescent="0.4">
      <c r="C26" s="33" t="s">
        <v>23</v>
      </c>
      <c r="D26" s="30">
        <v>-2.61</v>
      </c>
      <c r="E26" s="30">
        <v>-2.61</v>
      </c>
      <c r="F26" s="30">
        <v>-2.61</v>
      </c>
      <c r="G26" s="30">
        <v>-2.61</v>
      </c>
      <c r="H26" s="30">
        <v>-2.61</v>
      </c>
    </row>
    <row r="27" spans="1:11" s="28" customFormat="1" ht="16.2" x14ac:dyDescent="0.35">
      <c r="A27" s="34"/>
      <c r="B27" s="35" t="s">
        <v>24</v>
      </c>
      <c r="C27" s="27"/>
      <c r="D27" s="27"/>
      <c r="E27" s="27"/>
      <c r="F27" s="26"/>
      <c r="G27" s="26"/>
      <c r="H27" s="26"/>
      <c r="I27" s="26"/>
      <c r="J27" s="26"/>
      <c r="K27" s="27"/>
    </row>
    <row r="28" spans="1:11" s="28" customFormat="1" ht="19.2" x14ac:dyDescent="0.4">
      <c r="A28" s="27"/>
      <c r="B28" s="16"/>
      <c r="C28" s="36" t="s">
        <v>25</v>
      </c>
      <c r="D28" s="37" t="str">
        <f>IF(ISNUMBER(D23),-(LN(D24/D23))/$D$14,"")</f>
        <v/>
      </c>
      <c r="E28" s="37" t="str">
        <f>IF(ISNUMBER(E23),-(LN(E24/E23))/$D$14,"")</f>
        <v/>
      </c>
      <c r="F28" s="37" t="str">
        <f>IF(ISNUMBER(F23),-(LN(F24/F23))/$D$14,"")</f>
        <v/>
      </c>
      <c r="G28" s="37" t="str">
        <f>IF(ISNUMBER(G23),-(LN(G24/G23))/$D$14,"")</f>
        <v/>
      </c>
      <c r="H28" s="37" t="str">
        <f>IF(ISNUMBER(H23),-(LN(H24/H23))/$D$14,"")</f>
        <v/>
      </c>
      <c r="I28" s="26"/>
      <c r="J28" s="26"/>
      <c r="K28" s="27"/>
    </row>
    <row r="29" spans="1:11" s="28" customFormat="1" ht="18" x14ac:dyDescent="0.4">
      <c r="A29" s="27"/>
      <c r="B29" s="38"/>
      <c r="C29" s="39" t="s">
        <v>26</v>
      </c>
      <c r="D29" s="40" t="str">
        <f>IF(ISNUMBER(D23),D26+2.321*D25-0.1618*(D25^2),"")</f>
        <v/>
      </c>
      <c r="E29" s="40" t="str">
        <f>IF(ISNUMBER(E23),E26+2.321*E25-0.1618*(E25^2),"")</f>
        <v/>
      </c>
      <c r="F29" s="40" t="str">
        <f>IF(ISNUMBER(F23),F26+2.321*F25-0.1618*(F25^2),"")</f>
        <v/>
      </c>
      <c r="G29" s="40" t="str">
        <f>IF(ISNUMBER(G23),G26+2.321*G25-0.1618*(G25^2),"")</f>
        <v/>
      </c>
      <c r="H29" s="40" t="str">
        <f>IF(ISNUMBER(H23),H26+2.321*H25-0.1618*(H25^2),"")</f>
        <v/>
      </c>
      <c r="I29" s="26"/>
      <c r="J29" s="41" t="s">
        <v>27</v>
      </c>
      <c r="K29" s="40" t="e">
        <f>AVERAGE(D32:H32)</f>
        <v>#DIV/0!</v>
      </c>
    </row>
    <row r="30" spans="1:11" s="28" customFormat="1" ht="19.2" x14ac:dyDescent="0.4">
      <c r="A30" s="42"/>
      <c r="B30" s="43"/>
      <c r="C30" s="36" t="s">
        <v>28</v>
      </c>
      <c r="D30" s="44" t="str">
        <f>IF(ISNUMBER(D23),$D$16*(10^D29)*D28,"")</f>
        <v/>
      </c>
      <c r="E30" s="44" t="str">
        <f>IF(ISNUMBER(E23),$D$16*(10^E29)*E28,"")</f>
        <v/>
      </c>
      <c r="F30" s="44" t="str">
        <f>IF(ISNUMBER(F23),$D$16*(10^F29)*F28,"")</f>
        <v/>
      </c>
      <c r="G30" s="44" t="str">
        <f>IF(ISNUMBER(G23),$D$16*(10^G29)*G28,"")</f>
        <v/>
      </c>
      <c r="H30" s="44" t="str">
        <f>IF(ISNUMBER(H23),$D$16*(10^H29)*H28,"")</f>
        <v/>
      </c>
      <c r="I30" s="26"/>
      <c r="J30" s="41" t="s">
        <v>29</v>
      </c>
      <c r="K30" s="45" t="e">
        <f>IF(COUNT(D32:H32)&gt;1,STDEV(D32:H32),NA())</f>
        <v>#N/A</v>
      </c>
    </row>
    <row r="31" spans="1:11" s="28" customFormat="1" ht="18" x14ac:dyDescent="0.4">
      <c r="A31" s="16"/>
      <c r="B31" s="27"/>
      <c r="C31" s="39" t="s">
        <v>30</v>
      </c>
      <c r="D31" s="40" t="str">
        <f>IF(ISNUMBER(D23),0.013*(D25^3)-0.3173*(D25^2)+2.244*D25,"")</f>
        <v/>
      </c>
      <c r="E31" s="40" t="str">
        <f>IF(ISNUMBER(E23),0.013*(E25^3)-0.3173*(E25^2)+2.244*E25,"")</f>
        <v/>
      </c>
      <c r="F31" s="40" t="str">
        <f>IF(ISNUMBER(F23),0.013*(F25^3)-0.3173*(F25^2)+2.244*F25,"")</f>
        <v/>
      </c>
      <c r="G31" s="40" t="str">
        <f>IF(ISNUMBER(G23),0.013*(G25^3)-0.3173*(G25^2)+2.244*G25,"")</f>
        <v/>
      </c>
      <c r="H31" s="40" t="str">
        <f>IF(ISNUMBER(H23),0.013*(H25^3)-0.3173*(H25^2)+2.244*H25,"")</f>
        <v/>
      </c>
      <c r="I31" s="26"/>
      <c r="J31" s="39" t="s">
        <v>31</v>
      </c>
      <c r="K31" s="46" t="e">
        <f>10^K30</f>
        <v>#N/A</v>
      </c>
    </row>
    <row r="32" spans="1:11" s="28" customFormat="1" ht="18" x14ac:dyDescent="0.4">
      <c r="A32" s="16"/>
      <c r="B32" s="39"/>
      <c r="C32" s="47" t="s">
        <v>32</v>
      </c>
      <c r="D32" s="40" t="str">
        <f>IF(ISNUMBER(D23),LOG(D30)-D31,"")</f>
        <v/>
      </c>
      <c r="E32" s="40" t="str">
        <f>IF(ISNUMBER(E23),LOG(E30)-E31,"")</f>
        <v/>
      </c>
      <c r="F32" s="40" t="str">
        <f>IF(ISNUMBER(F23),LOG(F30)-F31,"")</f>
        <v/>
      </c>
      <c r="G32" s="40" t="str">
        <f>IF(ISNUMBER(G23),LOG(G30)-G31,"")</f>
        <v/>
      </c>
      <c r="H32" s="40" t="str">
        <f>IF(ISNUMBER(H23),LOG(H30)-H31,"")</f>
        <v/>
      </c>
      <c r="I32" s="26"/>
      <c r="J32" s="26"/>
      <c r="K32" s="27"/>
    </row>
    <row r="33" spans="1:11" s="28" customFormat="1" x14ac:dyDescent="0.25">
      <c r="A33" s="16"/>
      <c r="B33" s="16"/>
      <c r="C33" s="24"/>
      <c r="D33" s="16"/>
      <c r="E33" s="25"/>
      <c r="F33" s="26"/>
      <c r="G33" s="27"/>
      <c r="H33" s="27"/>
      <c r="I33" s="26"/>
      <c r="J33" s="26"/>
      <c r="K33" s="27"/>
    </row>
    <row r="34" spans="1:11" s="28" customFormat="1" ht="17.399999999999999" x14ac:dyDescent="0.3">
      <c r="A34" s="48" t="s">
        <v>33</v>
      </c>
      <c r="B34" s="139"/>
      <c r="C34" s="139"/>
      <c r="D34" s="139"/>
      <c r="E34" s="139"/>
      <c r="F34" s="139"/>
      <c r="G34" s="139"/>
      <c r="H34" s="139"/>
      <c r="I34" s="139"/>
      <c r="J34" s="139"/>
      <c r="K34" s="139"/>
    </row>
    <row r="35" spans="1:11" s="28" customFormat="1" ht="13.8" x14ac:dyDescent="0.25">
      <c r="A35" s="27"/>
      <c r="B35" s="27"/>
      <c r="C35" s="49"/>
      <c r="D35" s="49"/>
      <c r="E35" s="24"/>
      <c r="F35" s="50"/>
      <c r="G35" s="50"/>
      <c r="H35" s="50"/>
      <c r="I35" s="26"/>
      <c r="J35" s="26"/>
      <c r="K35" s="50"/>
    </row>
    <row r="36" spans="1:11" s="28" customFormat="1" ht="13.8" x14ac:dyDescent="0.25">
      <c r="A36" s="51"/>
      <c r="B36" s="51"/>
      <c r="C36" s="49"/>
      <c r="D36" s="49"/>
      <c r="E36" s="35"/>
      <c r="F36" s="52"/>
      <c r="G36" s="52"/>
      <c r="H36" s="52"/>
      <c r="I36" s="49" t="s">
        <v>34</v>
      </c>
      <c r="J36" s="51"/>
      <c r="K36" s="49" t="s">
        <v>35</v>
      </c>
    </row>
    <row r="37" spans="1:11" s="28" customFormat="1" ht="16.2" x14ac:dyDescent="0.35">
      <c r="A37" s="49" t="s">
        <v>36</v>
      </c>
      <c r="B37" s="49" t="s">
        <v>37</v>
      </c>
      <c r="C37" s="49"/>
      <c r="D37" s="53" t="s">
        <v>38</v>
      </c>
      <c r="E37" s="49" t="s">
        <v>39</v>
      </c>
      <c r="F37" s="49" t="s">
        <v>40</v>
      </c>
      <c r="G37" s="53" t="s">
        <v>41</v>
      </c>
      <c r="H37" s="51"/>
      <c r="I37" s="53" t="s">
        <v>42</v>
      </c>
      <c r="J37" s="51"/>
      <c r="K37" s="49" t="s">
        <v>43</v>
      </c>
    </row>
    <row r="38" spans="1:11" s="28" customFormat="1" ht="16.2" x14ac:dyDescent="0.25">
      <c r="A38" s="54"/>
      <c r="B38" s="55"/>
      <c r="C38" s="55"/>
      <c r="D38" s="55" t="s">
        <v>44</v>
      </c>
      <c r="E38" s="55" t="s">
        <v>45</v>
      </c>
      <c r="F38" s="54"/>
      <c r="G38" s="55" t="s">
        <v>46</v>
      </c>
      <c r="H38" s="56"/>
      <c r="I38" s="55" t="s">
        <v>47</v>
      </c>
      <c r="J38" s="56"/>
      <c r="K38" s="55" t="s">
        <v>48</v>
      </c>
    </row>
    <row r="39" spans="1:11" s="28" customFormat="1" ht="16.2" x14ac:dyDescent="0.25">
      <c r="A39" s="57" t="s">
        <v>49</v>
      </c>
      <c r="B39" s="58">
        <v>5.31</v>
      </c>
      <c r="C39" s="59" t="s">
        <v>50</v>
      </c>
      <c r="D39" s="60">
        <v>-2.61</v>
      </c>
      <c r="E39" s="61">
        <f>D39+2.321*B39-0.1618*(B39^2)</f>
        <v>5.1523810200000018</v>
      </c>
      <c r="F39" s="61">
        <f>0.013*(B39^3)-0.3173*(B39^2)+2.244*B39</f>
        <v>4.9153942529999997</v>
      </c>
      <c r="G39" s="62" t="e">
        <f>(10^F39)*(10^$K$29)</f>
        <v>#DIV/0!</v>
      </c>
      <c r="H39" s="52"/>
      <c r="I39" s="63"/>
      <c r="J39" s="60"/>
      <c r="K39" s="64" t="e">
        <f t="shared" ref="K39:K70" si="0">I39/($D$16*10^E39*(1-EXP(-G39*$D$14/$D$16/10^E39)))*1000</f>
        <v>#DIV/0!</v>
      </c>
    </row>
    <row r="40" spans="1:11" s="28" customFormat="1" ht="16.2" x14ac:dyDescent="0.25">
      <c r="A40" s="57" t="s">
        <v>51</v>
      </c>
      <c r="B40" s="65">
        <v>5.71</v>
      </c>
      <c r="C40" s="59" t="s">
        <v>52</v>
      </c>
      <c r="D40" s="60">
        <v>-2.61</v>
      </c>
      <c r="E40" s="61">
        <f>D40+2.321*B40-0.1618*(B40^2)</f>
        <v>5.3675666200000016</v>
      </c>
      <c r="F40" s="61">
        <f>0.013*(B40^3)-0.3173*(B40^2)+2.244*B40</f>
        <v>4.8881614129999988</v>
      </c>
      <c r="G40" s="62" t="e">
        <f>(10^F40)*(10^$K$29)</f>
        <v>#DIV/0!</v>
      </c>
      <c r="H40" s="52"/>
      <c r="I40" s="63"/>
      <c r="J40" s="60"/>
      <c r="K40" s="64" t="e">
        <f t="shared" si="0"/>
        <v>#DIV/0!</v>
      </c>
    </row>
    <row r="41" spans="1:11" s="28" customFormat="1" ht="16.2" x14ac:dyDescent="0.25">
      <c r="A41" s="57" t="s">
        <v>53</v>
      </c>
      <c r="B41" s="65">
        <v>5.48</v>
      </c>
      <c r="C41" s="59" t="s">
        <v>54</v>
      </c>
      <c r="D41" s="60">
        <v>-2.61</v>
      </c>
      <c r="E41" s="61">
        <f t="shared" ref="E41:E68" si="1">D41+2.321*B41-0.1618*(B41^2)</f>
        <v>5.2501612800000013</v>
      </c>
      <c r="F41" s="61">
        <f>0.013*(B41^3)-0.3173*(B41^2)+2.244*B41</f>
        <v>4.9078397759999994</v>
      </c>
      <c r="G41" s="62" t="e">
        <f t="shared" ref="G41:G70" si="2">(10^F41)*(10^$K$29)</f>
        <v>#DIV/0!</v>
      </c>
      <c r="H41" s="52"/>
      <c r="I41" s="63"/>
      <c r="J41" s="60"/>
      <c r="K41" s="64" t="e">
        <f t="shared" si="0"/>
        <v>#DIV/0!</v>
      </c>
    </row>
    <row r="42" spans="1:11" s="28" customFormat="1" ht="16.2" x14ac:dyDescent="0.25">
      <c r="A42" s="57" t="s">
        <v>55</v>
      </c>
      <c r="B42" s="65">
        <v>7.19</v>
      </c>
      <c r="C42" s="59" t="s">
        <v>50</v>
      </c>
      <c r="D42" s="60">
        <v>-2.61</v>
      </c>
      <c r="E42" s="61">
        <f t="shared" si="1"/>
        <v>5.713561020000002</v>
      </c>
      <c r="F42" s="61">
        <f>0.013*(B42^3)-0.3173*(B42^2)+2.244*B42</f>
        <v>4.563221936999998</v>
      </c>
      <c r="G42" s="62" t="e">
        <f t="shared" si="2"/>
        <v>#DIV/0!</v>
      </c>
      <c r="H42" s="52"/>
      <c r="I42" s="63"/>
      <c r="J42" s="60"/>
      <c r="K42" s="64" t="e">
        <f t="shared" si="0"/>
        <v>#DIV/0!</v>
      </c>
    </row>
    <row r="43" spans="1:11" s="28" customFormat="1" ht="16.2" x14ac:dyDescent="0.25">
      <c r="A43" s="57" t="s">
        <v>56</v>
      </c>
      <c r="B43" s="65">
        <v>3.86</v>
      </c>
      <c r="C43" s="59" t="s">
        <v>52</v>
      </c>
      <c r="D43" s="60">
        <v>-2.61</v>
      </c>
      <c r="E43" s="61">
        <f t="shared" si="1"/>
        <v>3.9383047200000014</v>
      </c>
      <c r="F43" s="61">
        <f t="shared" ref="F43:F68" si="3">0.013*(B43^3)-0.3173*(B43^2)+2.244*B43</f>
        <v>4.6818588479999992</v>
      </c>
      <c r="G43" s="62" t="e">
        <f t="shared" si="2"/>
        <v>#DIV/0!</v>
      </c>
      <c r="H43" s="52"/>
      <c r="I43" s="63"/>
      <c r="J43" s="60"/>
      <c r="K43" s="64" t="e">
        <f t="shared" si="0"/>
        <v>#DIV/0!</v>
      </c>
    </row>
    <row r="44" spans="1:11" s="28" customFormat="1" ht="16.2" x14ac:dyDescent="0.25">
      <c r="A44" s="66" t="s">
        <v>257</v>
      </c>
      <c r="B44" s="62">
        <v>3.71</v>
      </c>
      <c r="C44" s="59" t="s">
        <v>57</v>
      </c>
      <c r="D44" s="61">
        <v>-3.2</v>
      </c>
      <c r="E44" s="61">
        <f>D44+2.321*B44-0.1618*(B44^2)</f>
        <v>3.1838786200000007</v>
      </c>
      <c r="F44" s="61">
        <f>0.013*(B44^3)-0.3173*(B44^2)+2.244*B44</f>
        <v>4.621733613</v>
      </c>
      <c r="G44" s="62" t="e">
        <f t="shared" si="2"/>
        <v>#DIV/0!</v>
      </c>
      <c r="H44" s="52"/>
      <c r="I44" s="63"/>
      <c r="J44" s="60"/>
      <c r="K44" s="64" t="e">
        <f t="shared" si="0"/>
        <v>#DIV/0!</v>
      </c>
    </row>
    <row r="45" spans="1:11" s="28" customFormat="1" ht="16.2" x14ac:dyDescent="0.25">
      <c r="A45" s="66" t="s">
        <v>58</v>
      </c>
      <c r="B45" s="60">
        <v>3.86</v>
      </c>
      <c r="C45" s="59" t="s">
        <v>52</v>
      </c>
      <c r="D45" s="60">
        <v>-2.61</v>
      </c>
      <c r="E45" s="61">
        <f t="shared" si="1"/>
        <v>3.9383047200000014</v>
      </c>
      <c r="F45" s="61">
        <f t="shared" si="3"/>
        <v>4.6818588479999992</v>
      </c>
      <c r="G45" s="62" t="e">
        <f t="shared" si="2"/>
        <v>#DIV/0!</v>
      </c>
      <c r="H45" s="52"/>
      <c r="I45" s="63"/>
      <c r="J45" s="60"/>
      <c r="K45" s="64" t="e">
        <f t="shared" si="0"/>
        <v>#DIV/0!</v>
      </c>
    </row>
    <row r="46" spans="1:11" s="28" customFormat="1" ht="16.2" x14ac:dyDescent="0.25">
      <c r="A46" s="66" t="s">
        <v>59</v>
      </c>
      <c r="B46" s="60">
        <v>5.19</v>
      </c>
      <c r="C46" s="59" t="s">
        <v>52</v>
      </c>
      <c r="D46" s="60">
        <v>-2.61</v>
      </c>
      <c r="E46" s="61">
        <f t="shared" si="1"/>
        <v>5.0777290200000014</v>
      </c>
      <c r="F46" s="61">
        <f t="shared" si="3"/>
        <v>4.9169141369999991</v>
      </c>
      <c r="G46" s="62" t="e">
        <f t="shared" si="2"/>
        <v>#DIV/0!</v>
      </c>
      <c r="H46" s="52"/>
      <c r="I46" s="63"/>
      <c r="J46" s="60"/>
      <c r="K46" s="64" t="e">
        <f t="shared" si="0"/>
        <v>#DIV/0!</v>
      </c>
    </row>
    <row r="47" spans="1:11" s="28" customFormat="1" ht="15" customHeight="1" x14ac:dyDescent="0.25">
      <c r="A47" s="66" t="s">
        <v>60</v>
      </c>
      <c r="B47" s="60">
        <v>4.12</v>
      </c>
      <c r="C47" s="59" t="s">
        <v>52</v>
      </c>
      <c r="D47" s="60">
        <v>-2.61</v>
      </c>
      <c r="E47" s="61">
        <f t="shared" si="1"/>
        <v>4.2060620800000024</v>
      </c>
      <c r="F47" s="61">
        <f t="shared" si="3"/>
        <v>4.768451744</v>
      </c>
      <c r="G47" s="62" t="e">
        <f t="shared" si="2"/>
        <v>#DIV/0!</v>
      </c>
      <c r="H47" s="52"/>
      <c r="I47" s="63"/>
      <c r="J47" s="60"/>
      <c r="K47" s="64" t="e">
        <f t="shared" si="0"/>
        <v>#DIV/0!</v>
      </c>
    </row>
    <row r="48" spans="1:11" s="28" customFormat="1" ht="15" customHeight="1" x14ac:dyDescent="0.25">
      <c r="A48" s="66" t="s">
        <v>61</v>
      </c>
      <c r="B48" s="60">
        <v>4.26</v>
      </c>
      <c r="C48" s="59" t="s">
        <v>50</v>
      </c>
      <c r="D48" s="60">
        <v>-2.61</v>
      </c>
      <c r="E48" s="61">
        <f t="shared" si="1"/>
        <v>4.3411783200000018</v>
      </c>
      <c r="F48" s="61">
        <f t="shared" si="3"/>
        <v>4.8062206080000003</v>
      </c>
      <c r="G48" s="62" t="e">
        <f t="shared" si="2"/>
        <v>#DIV/0!</v>
      </c>
      <c r="H48" s="52"/>
      <c r="I48" s="63"/>
      <c r="J48" s="60"/>
      <c r="K48" s="64" t="e">
        <f t="shared" si="0"/>
        <v>#DIV/0!</v>
      </c>
    </row>
    <row r="49" spans="1:11" s="28" customFormat="1" ht="15" customHeight="1" x14ac:dyDescent="0.25">
      <c r="A49" s="66" t="s">
        <v>62</v>
      </c>
      <c r="B49" s="62">
        <v>4.9000000000000004</v>
      </c>
      <c r="C49" s="59" t="s">
        <v>57</v>
      </c>
      <c r="D49" s="61">
        <v>-3.2</v>
      </c>
      <c r="E49" s="61">
        <f>D49+2.321*B49-0.1618*(B49^2)</f>
        <v>4.2880820000000011</v>
      </c>
      <c r="F49" s="61">
        <f>0.013*(B49^3)-0.3173*(B49^2)+2.244*B49</f>
        <v>4.9066640000000001</v>
      </c>
      <c r="G49" s="62" t="e">
        <f t="shared" si="2"/>
        <v>#DIV/0!</v>
      </c>
      <c r="H49" s="52"/>
      <c r="I49" s="63"/>
      <c r="J49" s="60"/>
      <c r="K49" s="64" t="e">
        <f t="shared" si="0"/>
        <v>#DIV/0!</v>
      </c>
    </row>
    <row r="50" spans="1:11" s="28" customFormat="1" ht="16.2" x14ac:dyDescent="0.25">
      <c r="A50" s="66" t="s">
        <v>63</v>
      </c>
      <c r="B50" s="60">
        <v>5.48</v>
      </c>
      <c r="C50" s="59" t="s">
        <v>50</v>
      </c>
      <c r="D50" s="60">
        <v>-2.61</v>
      </c>
      <c r="E50" s="61">
        <f t="shared" si="1"/>
        <v>5.2501612800000013</v>
      </c>
      <c r="F50" s="61">
        <f t="shared" si="3"/>
        <v>4.9078397759999994</v>
      </c>
      <c r="G50" s="62" t="e">
        <f t="shared" si="2"/>
        <v>#DIV/0!</v>
      </c>
      <c r="H50" s="52"/>
      <c r="I50" s="63"/>
      <c r="J50" s="60"/>
      <c r="K50" s="64" t="e">
        <f t="shared" si="0"/>
        <v>#DIV/0!</v>
      </c>
    </row>
    <row r="51" spans="1:11" s="28" customFormat="1" ht="15" customHeight="1" x14ac:dyDescent="0.25">
      <c r="A51" s="66" t="s">
        <v>64</v>
      </c>
      <c r="B51" s="60">
        <v>4.51</v>
      </c>
      <c r="C51" s="59" t="s">
        <v>52</v>
      </c>
      <c r="D51" s="60">
        <v>-2.61</v>
      </c>
      <c r="E51" s="61">
        <f t="shared" si="1"/>
        <v>4.5666818200000012</v>
      </c>
      <c r="F51" s="61">
        <f t="shared" si="3"/>
        <v>4.8590663330000003</v>
      </c>
      <c r="G51" s="62" t="e">
        <f t="shared" si="2"/>
        <v>#DIV/0!</v>
      </c>
      <c r="H51" s="52"/>
      <c r="I51" s="63"/>
      <c r="J51" s="60"/>
      <c r="K51" s="64" t="e">
        <f t="shared" si="0"/>
        <v>#DIV/0!</v>
      </c>
    </row>
    <row r="52" spans="1:11" s="28" customFormat="1" ht="15" customHeight="1" x14ac:dyDescent="0.25">
      <c r="A52" s="67" t="s">
        <v>65</v>
      </c>
      <c r="B52" s="60">
        <v>5.38</v>
      </c>
      <c r="C52" s="59" t="s">
        <v>66</v>
      </c>
      <c r="D52" s="60">
        <v>-2.61</v>
      </c>
      <c r="E52" s="61">
        <f t="shared" si="1"/>
        <v>5.1937760800000019</v>
      </c>
      <c r="F52" s="61">
        <f t="shared" si="3"/>
        <v>4.9130332160000005</v>
      </c>
      <c r="G52" s="62" t="e">
        <f t="shared" si="2"/>
        <v>#DIV/0!</v>
      </c>
      <c r="H52" s="52"/>
      <c r="I52" s="63"/>
      <c r="J52" s="60"/>
      <c r="K52" s="64" t="e">
        <f t="shared" si="0"/>
        <v>#DIV/0!</v>
      </c>
    </row>
    <row r="53" spans="1:11" s="28" customFormat="1" ht="15" customHeight="1" x14ac:dyDescent="0.25">
      <c r="A53" s="66" t="s">
        <v>67</v>
      </c>
      <c r="B53" s="60">
        <v>6.35</v>
      </c>
      <c r="C53" s="59" t="s">
        <v>68</v>
      </c>
      <c r="D53" s="60">
        <v>-2.61</v>
      </c>
      <c r="E53" s="61">
        <f t="shared" si="1"/>
        <v>5.6041695000000011</v>
      </c>
      <c r="F53" s="61">
        <f t="shared" si="3"/>
        <v>4.783693125000001</v>
      </c>
      <c r="G53" s="62" t="e">
        <f t="shared" si="2"/>
        <v>#DIV/0!</v>
      </c>
      <c r="H53" s="52"/>
      <c r="I53" s="63"/>
      <c r="J53" s="60"/>
      <c r="K53" s="64" t="e">
        <f t="shared" si="0"/>
        <v>#DIV/0!</v>
      </c>
    </row>
    <row r="54" spans="1:11" s="28" customFormat="1" ht="15" customHeight="1" x14ac:dyDescent="0.25">
      <c r="A54" s="66" t="s">
        <v>69</v>
      </c>
      <c r="B54" s="62">
        <v>5.56</v>
      </c>
      <c r="C54" s="59" t="s">
        <v>52</v>
      </c>
      <c r="D54" s="60">
        <v>-2.61</v>
      </c>
      <c r="E54" s="61">
        <f t="shared" si="1"/>
        <v>5.2929395200000009</v>
      </c>
      <c r="F54" s="61">
        <f t="shared" si="3"/>
        <v>4.9021897279999997</v>
      </c>
      <c r="G54" s="62" t="e">
        <f t="shared" si="2"/>
        <v>#DIV/0!</v>
      </c>
      <c r="H54" s="52"/>
      <c r="I54" s="63"/>
      <c r="J54" s="60"/>
      <c r="K54" s="64" t="e">
        <f t="shared" si="0"/>
        <v>#DIV/0!</v>
      </c>
    </row>
    <row r="55" spans="1:11" s="28" customFormat="1" ht="15" customHeight="1" x14ac:dyDescent="0.25">
      <c r="A55" s="66" t="s">
        <v>70</v>
      </c>
      <c r="B55" s="62">
        <v>5.38</v>
      </c>
      <c r="C55" s="59" t="s">
        <v>66</v>
      </c>
      <c r="D55" s="61">
        <v>-2.61</v>
      </c>
      <c r="E55" s="61">
        <f t="shared" si="1"/>
        <v>5.1937760800000019</v>
      </c>
      <c r="F55" s="61">
        <f t="shared" si="3"/>
        <v>4.9130332160000005</v>
      </c>
      <c r="G55" s="62" t="e">
        <f t="shared" si="2"/>
        <v>#DIV/0!</v>
      </c>
      <c r="H55" s="52"/>
      <c r="I55" s="63"/>
      <c r="J55" s="60"/>
      <c r="K55" s="64" t="e">
        <f t="shared" si="0"/>
        <v>#DIV/0!</v>
      </c>
    </row>
    <row r="56" spans="1:11" s="28" customFormat="1" ht="15" customHeight="1" x14ac:dyDescent="0.25">
      <c r="A56" s="66" t="s">
        <v>71</v>
      </c>
      <c r="B56" s="62">
        <v>3.78</v>
      </c>
      <c r="C56" s="59" t="s">
        <v>52</v>
      </c>
      <c r="D56" s="61">
        <v>-3.2</v>
      </c>
      <c r="E56" s="61">
        <f t="shared" si="1"/>
        <v>3.2615168799999994</v>
      </c>
      <c r="F56" s="61">
        <f t="shared" si="3"/>
        <v>4.6507426560000003</v>
      </c>
      <c r="G56" s="62" t="e">
        <f t="shared" si="2"/>
        <v>#DIV/0!</v>
      </c>
      <c r="H56" s="52"/>
      <c r="I56" s="63"/>
      <c r="J56" s="60"/>
      <c r="K56" s="64" t="e">
        <f t="shared" si="0"/>
        <v>#DIV/0!</v>
      </c>
    </row>
    <row r="57" spans="1:11" s="28" customFormat="1" ht="16.2" x14ac:dyDescent="0.25">
      <c r="A57" s="66" t="s">
        <v>72</v>
      </c>
      <c r="B57" s="62">
        <v>6.14</v>
      </c>
      <c r="C57" s="59" t="s">
        <v>52</v>
      </c>
      <c r="D57" s="61">
        <v>-2.61</v>
      </c>
      <c r="E57" s="61">
        <f t="shared" si="1"/>
        <v>5.541144720000001</v>
      </c>
      <c r="F57" s="61">
        <f t="shared" si="3"/>
        <v>4.8252589920000002</v>
      </c>
      <c r="G57" s="62" t="e">
        <f t="shared" si="2"/>
        <v>#DIV/0!</v>
      </c>
      <c r="H57" s="52"/>
      <c r="I57" s="63"/>
      <c r="J57" s="60"/>
      <c r="K57" s="64" t="e">
        <f t="shared" si="0"/>
        <v>#DIV/0!</v>
      </c>
    </row>
    <row r="58" spans="1:11" s="28" customFormat="1" ht="16.2" x14ac:dyDescent="0.25">
      <c r="A58" s="66" t="s">
        <v>73</v>
      </c>
      <c r="B58" s="62">
        <v>4.5999999999999996</v>
      </c>
      <c r="C58" s="59" t="s">
        <v>52</v>
      </c>
      <c r="D58" s="61">
        <v>-2.61</v>
      </c>
      <c r="E58" s="61">
        <f t="shared" si="1"/>
        <v>4.6429120000000017</v>
      </c>
      <c r="F58" s="61">
        <f t="shared" si="3"/>
        <v>4.8737000000000004</v>
      </c>
      <c r="G58" s="62" t="e">
        <f t="shared" si="2"/>
        <v>#DIV/0!</v>
      </c>
      <c r="H58" s="52"/>
      <c r="I58" s="63"/>
      <c r="J58" s="60"/>
      <c r="K58" s="64" t="e">
        <f t="shared" si="0"/>
        <v>#DIV/0!</v>
      </c>
    </row>
    <row r="59" spans="1:11" s="28" customFormat="1" ht="16.2" x14ac:dyDescent="0.25">
      <c r="A59" s="66" t="s">
        <v>74</v>
      </c>
      <c r="B59" s="62">
        <v>6.08</v>
      </c>
      <c r="C59" s="59" t="s">
        <v>52</v>
      </c>
      <c r="D59" s="61">
        <v>-2.61</v>
      </c>
      <c r="E59" s="61">
        <f t="shared" si="1"/>
        <v>5.5205164800000022</v>
      </c>
      <c r="F59" s="61">
        <f t="shared" si="3"/>
        <v>4.8359055360000021</v>
      </c>
      <c r="G59" s="62" t="e">
        <f t="shared" si="2"/>
        <v>#DIV/0!</v>
      </c>
      <c r="H59" s="52"/>
      <c r="I59" s="63"/>
      <c r="J59" s="60"/>
      <c r="K59" s="64" t="e">
        <f t="shared" si="0"/>
        <v>#DIV/0!</v>
      </c>
    </row>
    <row r="60" spans="1:11" s="28" customFormat="1" ht="16.2" x14ac:dyDescent="0.25">
      <c r="A60" s="68" t="s">
        <v>75</v>
      </c>
      <c r="B60" s="62">
        <v>4.63</v>
      </c>
      <c r="C60" s="59" t="s">
        <v>52</v>
      </c>
      <c r="D60" s="61">
        <v>-2.61</v>
      </c>
      <c r="E60" s="61">
        <f t="shared" si="1"/>
        <v>4.667739580000001</v>
      </c>
      <c r="F60" s="61">
        <f t="shared" si="3"/>
        <v>4.8780786410000001</v>
      </c>
      <c r="G60" s="62" t="e">
        <f t="shared" si="2"/>
        <v>#DIV/0!</v>
      </c>
      <c r="H60" s="52"/>
      <c r="I60" s="63"/>
      <c r="J60" s="60"/>
      <c r="K60" s="64" t="e">
        <f t="shared" si="0"/>
        <v>#DIV/0!</v>
      </c>
    </row>
    <row r="61" spans="1:11" s="28" customFormat="1" ht="16.2" x14ac:dyDescent="0.25">
      <c r="A61" s="66" t="s">
        <v>76</v>
      </c>
      <c r="B61" s="62">
        <v>6.2</v>
      </c>
      <c r="C61" s="59" t="s">
        <v>68</v>
      </c>
      <c r="D61" s="61">
        <v>-2.61</v>
      </c>
      <c r="E61" s="61">
        <f t="shared" si="1"/>
        <v>5.560608000000002</v>
      </c>
      <c r="F61" s="61">
        <f t="shared" si="3"/>
        <v>4.8140520000000002</v>
      </c>
      <c r="G61" s="62" t="e">
        <f t="shared" si="2"/>
        <v>#DIV/0!</v>
      </c>
      <c r="H61" s="52"/>
      <c r="I61" s="63"/>
      <c r="J61" s="60"/>
      <c r="K61" s="64" t="e">
        <f t="shared" si="0"/>
        <v>#DIV/0!</v>
      </c>
    </row>
    <row r="62" spans="1:11" s="28" customFormat="1" ht="16.2" x14ac:dyDescent="0.25">
      <c r="A62" s="66" t="s">
        <v>77</v>
      </c>
      <c r="B62" s="62">
        <v>5.59</v>
      </c>
      <c r="C62" s="59" t="s">
        <v>52</v>
      </c>
      <c r="D62" s="61">
        <v>-2.61</v>
      </c>
      <c r="E62" s="61">
        <f t="shared" si="1"/>
        <v>5.308447420000002</v>
      </c>
      <c r="F62" s="61">
        <f t="shared" si="3"/>
        <v>4.8997372969999997</v>
      </c>
      <c r="G62" s="62" t="e">
        <f t="shared" si="2"/>
        <v>#DIV/0!</v>
      </c>
      <c r="H62" s="52"/>
      <c r="I62" s="63"/>
      <c r="J62" s="60"/>
      <c r="K62" s="64" t="e">
        <f t="shared" si="0"/>
        <v>#DIV/0!</v>
      </c>
    </row>
    <row r="63" spans="1:11" s="28" customFormat="1" ht="16.2" x14ac:dyDescent="0.25">
      <c r="A63" s="66" t="s">
        <v>78</v>
      </c>
      <c r="B63" s="62">
        <v>5.75</v>
      </c>
      <c r="C63" s="59" t="s">
        <v>52</v>
      </c>
      <c r="D63" s="61">
        <v>-2.61</v>
      </c>
      <c r="E63" s="61">
        <f t="shared" si="1"/>
        <v>5.3862375000000009</v>
      </c>
      <c r="F63" s="61">
        <f t="shared" si="3"/>
        <v>4.8836906249999981</v>
      </c>
      <c r="G63" s="62" t="e">
        <f t="shared" si="2"/>
        <v>#DIV/0!</v>
      </c>
      <c r="H63" s="52"/>
      <c r="I63" s="63"/>
      <c r="J63" s="60"/>
      <c r="K63" s="64" t="e">
        <f t="shared" si="0"/>
        <v>#DIV/0!</v>
      </c>
    </row>
    <row r="64" spans="1:11" s="28" customFormat="1" ht="16.2" x14ac:dyDescent="0.25">
      <c r="A64" s="66" t="s">
        <v>79</v>
      </c>
      <c r="B64" s="62">
        <v>3.5</v>
      </c>
      <c r="C64" s="59" t="s">
        <v>50</v>
      </c>
      <c r="D64" s="61">
        <v>-3.2</v>
      </c>
      <c r="E64" s="61">
        <f t="shared" si="1"/>
        <v>2.9414499999999997</v>
      </c>
      <c r="F64" s="61">
        <f t="shared" si="3"/>
        <v>4.5244500000000007</v>
      </c>
      <c r="G64" s="62" t="e">
        <f t="shared" si="2"/>
        <v>#DIV/0!</v>
      </c>
      <c r="H64" s="52"/>
      <c r="I64" s="63"/>
      <c r="J64" s="60"/>
      <c r="K64" s="64" t="e">
        <f t="shared" si="0"/>
        <v>#DIV/0!</v>
      </c>
    </row>
    <row r="65" spans="1:11" s="28" customFormat="1" ht="16.2" x14ac:dyDescent="0.25">
      <c r="A65" s="66" t="s">
        <v>80</v>
      </c>
      <c r="B65" s="62">
        <v>5.47</v>
      </c>
      <c r="C65" s="59" t="s">
        <v>52</v>
      </c>
      <c r="D65" s="61">
        <v>-2.61</v>
      </c>
      <c r="E65" s="61">
        <f t="shared" si="1"/>
        <v>5.244668380000002</v>
      </c>
      <c r="F65" s="61">
        <f t="shared" si="3"/>
        <v>4.9084536289999994</v>
      </c>
      <c r="G65" s="62" t="e">
        <f t="shared" si="2"/>
        <v>#DIV/0!</v>
      </c>
      <c r="H65" s="52"/>
      <c r="I65" s="63"/>
      <c r="J65" s="60"/>
      <c r="K65" s="64" t="e">
        <f t="shared" si="0"/>
        <v>#DIV/0!</v>
      </c>
    </row>
    <row r="66" spans="1:11" s="28" customFormat="1" ht="16.2" x14ac:dyDescent="0.25">
      <c r="A66" s="66" t="s">
        <v>81</v>
      </c>
      <c r="B66" s="62">
        <v>3.64</v>
      </c>
      <c r="C66" s="59" t="s">
        <v>50</v>
      </c>
      <c r="D66" s="61">
        <v>-3.2</v>
      </c>
      <c r="E66" s="61">
        <f t="shared" si="1"/>
        <v>3.104654720000001</v>
      </c>
      <c r="F66" s="61">
        <f t="shared" si="3"/>
        <v>4.5910329919999997</v>
      </c>
      <c r="G66" s="62" t="e">
        <f t="shared" si="2"/>
        <v>#DIV/0!</v>
      </c>
      <c r="H66" s="52"/>
      <c r="I66" s="63"/>
      <c r="J66" s="60"/>
      <c r="K66" s="64" t="e">
        <f t="shared" si="0"/>
        <v>#DIV/0!</v>
      </c>
    </row>
    <row r="67" spans="1:11" s="28" customFormat="1" ht="16.2" x14ac:dyDescent="0.25">
      <c r="A67" s="66" t="s">
        <v>82</v>
      </c>
      <c r="B67" s="62">
        <v>4.6100000000000003</v>
      </c>
      <c r="C67" s="59" t="s">
        <v>52</v>
      </c>
      <c r="D67" s="60">
        <v>-2.61</v>
      </c>
      <c r="E67" s="61">
        <f t="shared" si="1"/>
        <v>4.6512202200000008</v>
      </c>
      <c r="F67" s="61">
        <f t="shared" si="3"/>
        <v>4.8751870229999996</v>
      </c>
      <c r="G67" s="62" t="e">
        <f t="shared" si="2"/>
        <v>#DIV/0!</v>
      </c>
      <c r="H67" s="52"/>
      <c r="I67" s="63"/>
      <c r="J67" s="60"/>
      <c r="K67" s="64" t="e">
        <f t="shared" si="0"/>
        <v>#DIV/0!</v>
      </c>
    </row>
    <row r="68" spans="1:11" s="28" customFormat="1" ht="16.2" x14ac:dyDescent="0.25">
      <c r="A68" s="66" t="s">
        <v>83</v>
      </c>
      <c r="B68" s="62">
        <v>6.89</v>
      </c>
      <c r="C68" s="59" t="s">
        <v>52</v>
      </c>
      <c r="D68" s="60">
        <v>-2.61</v>
      </c>
      <c r="E68" s="61">
        <f t="shared" si="1"/>
        <v>5.7007042200000013</v>
      </c>
      <c r="F68" s="61">
        <f t="shared" si="3"/>
        <v>4.6503386670000015</v>
      </c>
      <c r="G68" s="62" t="e">
        <f t="shared" si="2"/>
        <v>#DIV/0!</v>
      </c>
      <c r="H68" s="52"/>
      <c r="I68" s="63"/>
      <c r="J68" s="60"/>
      <c r="K68" s="64" t="e">
        <f t="shared" si="0"/>
        <v>#DIV/0!</v>
      </c>
    </row>
    <row r="69" spans="1:11" s="28" customFormat="1" ht="16.2" x14ac:dyDescent="0.25">
      <c r="A69" s="66" t="s">
        <v>84</v>
      </c>
      <c r="B69" s="62">
        <v>7.43</v>
      </c>
      <c r="C69" s="59" t="s">
        <v>50</v>
      </c>
      <c r="D69" s="60">
        <v>-2.61</v>
      </c>
      <c r="E69" s="61">
        <f>D69+2.321*B69-0.1618*(B69^2)</f>
        <v>5.7028771800000015</v>
      </c>
      <c r="F69" s="61">
        <f>0.013*(B69^3)-0.3173*(B69^2)+2.244*B69</f>
        <v>4.4886465209999997</v>
      </c>
      <c r="G69" s="62" t="e">
        <f t="shared" si="2"/>
        <v>#DIV/0!</v>
      </c>
      <c r="H69" s="52"/>
      <c r="I69" s="63"/>
      <c r="J69" s="60"/>
      <c r="K69" s="64" t="e">
        <f t="shared" si="0"/>
        <v>#DIV/0!</v>
      </c>
    </row>
    <row r="70" spans="1:11" s="28" customFormat="1" ht="16.2" x14ac:dyDescent="0.25">
      <c r="A70" s="66" t="s">
        <v>85</v>
      </c>
      <c r="B70" s="62">
        <v>7.43</v>
      </c>
      <c r="C70" s="59" t="s">
        <v>50</v>
      </c>
      <c r="D70" s="60">
        <v>-2.61</v>
      </c>
      <c r="E70" s="61">
        <f>D70+2.321*B70-0.1618*(B70^2)</f>
        <v>5.7028771800000015</v>
      </c>
      <c r="F70" s="61">
        <f>0.013*(B70^3)-0.3173*(B70^2)+2.244*B70</f>
        <v>4.4886465209999997</v>
      </c>
      <c r="G70" s="62" t="e">
        <f t="shared" si="2"/>
        <v>#DIV/0!</v>
      </c>
      <c r="H70" s="52"/>
      <c r="I70" s="63"/>
      <c r="J70" s="60"/>
      <c r="K70" s="64" t="e">
        <f t="shared" si="0"/>
        <v>#DIV/0!</v>
      </c>
    </row>
    <row r="71" spans="1:11" s="28" customFormat="1" ht="16.2" x14ac:dyDescent="0.25">
      <c r="A71" s="69"/>
      <c r="B71" s="62"/>
      <c r="C71" s="59"/>
      <c r="D71" s="60"/>
      <c r="E71" s="61"/>
      <c r="F71" s="61"/>
      <c r="G71" s="62"/>
      <c r="H71" s="52"/>
      <c r="I71" s="49"/>
      <c r="J71" s="60"/>
      <c r="K71" s="70"/>
    </row>
    <row r="72" spans="1:11" s="28" customFormat="1" ht="13.8" x14ac:dyDescent="0.25">
      <c r="A72" s="51"/>
      <c r="B72" s="51"/>
      <c r="C72" s="49"/>
      <c r="D72" s="49"/>
      <c r="E72" s="35"/>
      <c r="F72" s="52"/>
      <c r="G72" s="52"/>
      <c r="H72" s="52"/>
      <c r="I72" s="49" t="s">
        <v>34</v>
      </c>
      <c r="J72" s="51"/>
      <c r="K72" s="49" t="s">
        <v>35</v>
      </c>
    </row>
    <row r="73" spans="1:11" s="28" customFormat="1" ht="16.2" x14ac:dyDescent="0.35">
      <c r="A73" s="49" t="s">
        <v>86</v>
      </c>
      <c r="B73" s="49" t="s">
        <v>87</v>
      </c>
      <c r="C73" s="49"/>
      <c r="D73" s="53" t="s">
        <v>38</v>
      </c>
      <c r="E73" s="49" t="s">
        <v>39</v>
      </c>
      <c r="F73" s="49" t="s">
        <v>40</v>
      </c>
      <c r="G73" s="53" t="s">
        <v>41</v>
      </c>
      <c r="H73" s="51"/>
      <c r="I73" s="53" t="s">
        <v>42</v>
      </c>
      <c r="J73" s="51"/>
      <c r="K73" s="49" t="s">
        <v>43</v>
      </c>
    </row>
    <row r="74" spans="1:11" s="28" customFormat="1" ht="16.2" x14ac:dyDescent="0.25">
      <c r="A74" s="54" t="s">
        <v>88</v>
      </c>
      <c r="B74" s="55"/>
      <c r="C74" s="55"/>
      <c r="D74" s="55" t="s">
        <v>44</v>
      </c>
      <c r="E74" s="55" t="s">
        <v>45</v>
      </c>
      <c r="F74" s="54"/>
      <c r="G74" s="55" t="s">
        <v>46</v>
      </c>
      <c r="H74" s="56"/>
      <c r="I74" s="55" t="s">
        <v>47</v>
      </c>
      <c r="J74" s="56"/>
      <c r="K74" s="55" t="s">
        <v>48</v>
      </c>
    </row>
    <row r="75" spans="1:11" s="28" customFormat="1" ht="16.2" x14ac:dyDescent="0.25">
      <c r="A75" s="66" t="s">
        <v>89</v>
      </c>
      <c r="B75" s="62">
        <v>3.45</v>
      </c>
      <c r="C75" s="59" t="s">
        <v>90</v>
      </c>
      <c r="D75" s="60">
        <v>-2.61</v>
      </c>
      <c r="E75" s="61">
        <f t="shared" ref="E75:E105" si="4">D75+2.321*B75-0.1618*(B75^2)</f>
        <v>3.4716255000000009</v>
      </c>
      <c r="F75" s="61">
        <f t="shared" ref="F75:F105" si="5">0.013*(B75^3)-0.3173*(B75^2)+2.244*B75</f>
        <v>4.4989638750000012</v>
      </c>
      <c r="G75" s="62" t="e">
        <f t="shared" ref="G75:G107" si="6">(10^F75)*(10^$K$29)</f>
        <v>#DIV/0!</v>
      </c>
      <c r="H75" s="52"/>
      <c r="I75" s="71"/>
      <c r="J75" s="60"/>
      <c r="K75" s="64" t="e">
        <f t="shared" ref="K75:K107" si="7">I75/($D$16*10^E75*(1-EXP(-G75*$D$14/$D$16/10^E75)))*1000</f>
        <v>#DIV/0!</v>
      </c>
    </row>
    <row r="76" spans="1:11" s="28" customFormat="1" ht="16.2" x14ac:dyDescent="0.25">
      <c r="A76" s="66" t="s">
        <v>91</v>
      </c>
      <c r="B76" s="62">
        <v>4.08</v>
      </c>
      <c r="C76" s="59" t="s">
        <v>90</v>
      </c>
      <c r="D76" s="60">
        <v>-2.61</v>
      </c>
      <c r="E76" s="61">
        <f t="shared" si="4"/>
        <v>4.166292480000001</v>
      </c>
      <c r="F76" s="61">
        <f t="shared" si="5"/>
        <v>4.7565423360000008</v>
      </c>
      <c r="G76" s="62" t="e">
        <f t="shared" si="6"/>
        <v>#DIV/0!</v>
      </c>
      <c r="H76" s="52"/>
      <c r="I76" s="71"/>
      <c r="J76" s="60"/>
      <c r="K76" s="64" t="e">
        <f t="shared" si="7"/>
        <v>#DIV/0!</v>
      </c>
    </row>
    <row r="77" spans="1:11" s="28" customFormat="1" ht="16.2" x14ac:dyDescent="0.25">
      <c r="A77" s="66" t="s">
        <v>92</v>
      </c>
      <c r="B77" s="62">
        <v>4.22</v>
      </c>
      <c r="C77" s="59" t="s">
        <v>90</v>
      </c>
      <c r="D77" s="60">
        <v>-2.61</v>
      </c>
      <c r="E77" s="61">
        <f t="shared" si="4"/>
        <v>4.3032208800000014</v>
      </c>
      <c r="F77" s="61">
        <f t="shared" si="5"/>
        <v>4.796043504</v>
      </c>
      <c r="G77" s="62" t="e">
        <f t="shared" si="6"/>
        <v>#DIV/0!</v>
      </c>
      <c r="H77" s="52"/>
      <c r="I77" s="71"/>
      <c r="J77" s="60"/>
      <c r="K77" s="64" t="e">
        <f t="shared" si="7"/>
        <v>#DIV/0!</v>
      </c>
    </row>
    <row r="78" spans="1:11" s="28" customFormat="1" ht="16.2" x14ac:dyDescent="0.25">
      <c r="A78" s="66" t="s">
        <v>93</v>
      </c>
      <c r="B78" s="62">
        <v>4.38</v>
      </c>
      <c r="C78" s="59" t="s">
        <v>90</v>
      </c>
      <c r="D78" s="60">
        <v>-2.61</v>
      </c>
      <c r="E78" s="61">
        <f t="shared" si="4"/>
        <v>4.4519440800000023</v>
      </c>
      <c r="F78" s="61">
        <f t="shared" si="5"/>
        <v>4.8338696159999994</v>
      </c>
      <c r="G78" s="62" t="e">
        <f t="shared" si="6"/>
        <v>#DIV/0!</v>
      </c>
      <c r="H78" s="52"/>
      <c r="I78" s="71"/>
      <c r="J78" s="60"/>
      <c r="K78" s="64" t="e">
        <f t="shared" si="7"/>
        <v>#DIV/0!</v>
      </c>
    </row>
    <row r="79" spans="1:11" s="28" customFormat="1" ht="16.2" x14ac:dyDescent="0.25">
      <c r="A79" s="66" t="s">
        <v>94</v>
      </c>
      <c r="B79" s="62">
        <v>4.46</v>
      </c>
      <c r="C79" s="59" t="s">
        <v>90</v>
      </c>
      <c r="D79" s="60">
        <v>-2.61</v>
      </c>
      <c r="E79" s="61">
        <f t="shared" si="4"/>
        <v>4.523199120000001</v>
      </c>
      <c r="F79" s="61">
        <f t="shared" si="5"/>
        <v>4.8499502880000005</v>
      </c>
      <c r="G79" s="62" t="e">
        <f t="shared" si="6"/>
        <v>#DIV/0!</v>
      </c>
      <c r="H79" s="52"/>
      <c r="I79" s="71"/>
      <c r="J79" s="60"/>
      <c r="K79" s="64" t="e">
        <f t="shared" si="7"/>
        <v>#DIV/0!</v>
      </c>
    </row>
    <row r="80" spans="1:11" s="28" customFormat="1" ht="16.2" x14ac:dyDescent="0.25">
      <c r="A80" s="66" t="s">
        <v>95</v>
      </c>
      <c r="B80" s="62">
        <v>4.54</v>
      </c>
      <c r="C80" s="59" t="s">
        <v>90</v>
      </c>
      <c r="D80" s="60">
        <v>-2.61</v>
      </c>
      <c r="E80" s="61">
        <f t="shared" si="4"/>
        <v>4.5923831200000009</v>
      </c>
      <c r="F80" s="61">
        <f t="shared" si="5"/>
        <v>4.8641959520000002</v>
      </c>
      <c r="G80" s="62" t="e">
        <f t="shared" si="6"/>
        <v>#DIV/0!</v>
      </c>
      <c r="H80" s="52"/>
      <c r="I80" s="71"/>
      <c r="J80" s="60"/>
      <c r="K80" s="64" t="e">
        <f t="shared" si="7"/>
        <v>#DIV/0!</v>
      </c>
    </row>
    <row r="81" spans="1:11" s="28" customFormat="1" ht="16.2" x14ac:dyDescent="0.25">
      <c r="A81" s="66" t="s">
        <v>96</v>
      </c>
      <c r="B81" s="62">
        <v>5.2</v>
      </c>
      <c r="C81" s="59" t="s">
        <v>90</v>
      </c>
      <c r="D81" s="60">
        <v>-2.61</v>
      </c>
      <c r="E81" s="61">
        <f t="shared" si="4"/>
        <v>5.0841280000000024</v>
      </c>
      <c r="F81" s="61">
        <f t="shared" si="5"/>
        <v>4.9169119999999999</v>
      </c>
      <c r="G81" s="62" t="e">
        <f t="shared" si="6"/>
        <v>#DIV/0!</v>
      </c>
      <c r="H81" s="52"/>
      <c r="I81" s="71"/>
      <c r="J81" s="60"/>
      <c r="K81" s="64" t="e">
        <f t="shared" si="7"/>
        <v>#DIV/0!</v>
      </c>
    </row>
    <row r="82" spans="1:11" s="28" customFormat="1" ht="16.2" x14ac:dyDescent="0.25">
      <c r="A82" s="66" t="s">
        <v>97</v>
      </c>
      <c r="B82" s="62">
        <v>5.3</v>
      </c>
      <c r="C82" s="59" t="s">
        <v>90</v>
      </c>
      <c r="D82" s="60">
        <v>-2.61</v>
      </c>
      <c r="E82" s="61">
        <f t="shared" si="4"/>
        <v>5.1463380000000019</v>
      </c>
      <c r="F82" s="61">
        <f t="shared" si="5"/>
        <v>4.9156439999999995</v>
      </c>
      <c r="G82" s="62" t="e">
        <f t="shared" si="6"/>
        <v>#DIV/0!</v>
      </c>
      <c r="H82" s="52"/>
      <c r="I82" s="71"/>
      <c r="J82" s="60"/>
      <c r="K82" s="64" t="e">
        <f t="shared" si="7"/>
        <v>#DIV/0!</v>
      </c>
    </row>
    <row r="83" spans="1:11" s="28" customFormat="1" ht="16.2" x14ac:dyDescent="0.25">
      <c r="A83" s="68" t="s">
        <v>98</v>
      </c>
      <c r="B83" s="62">
        <v>5.91</v>
      </c>
      <c r="C83" s="59" t="s">
        <v>90</v>
      </c>
      <c r="D83" s="60">
        <v>-2.61</v>
      </c>
      <c r="E83" s="61">
        <f t="shared" si="4"/>
        <v>5.4557434200000019</v>
      </c>
      <c r="F83" s="61">
        <f t="shared" si="5"/>
        <v>4.8628797929999994</v>
      </c>
      <c r="G83" s="62" t="e">
        <f t="shared" si="6"/>
        <v>#DIV/0!</v>
      </c>
      <c r="H83" s="52"/>
      <c r="I83" s="71"/>
      <c r="J83" s="60"/>
      <c r="K83" s="64" t="e">
        <f t="shared" si="7"/>
        <v>#DIV/0!</v>
      </c>
    </row>
    <row r="84" spans="1:11" s="28" customFormat="1" ht="16.2" x14ac:dyDescent="0.25">
      <c r="A84" s="66" t="s">
        <v>99</v>
      </c>
      <c r="B84" s="62">
        <v>5.61</v>
      </c>
      <c r="C84" s="59" t="s">
        <v>90</v>
      </c>
      <c r="D84" s="60">
        <v>-2.61</v>
      </c>
      <c r="E84" s="61">
        <f t="shared" si="4"/>
        <v>5.3186242200000011</v>
      </c>
      <c r="F84" s="61">
        <f t="shared" si="5"/>
        <v>4.898002923</v>
      </c>
      <c r="G84" s="62" t="e">
        <f t="shared" si="6"/>
        <v>#DIV/0!</v>
      </c>
      <c r="H84" s="52"/>
      <c r="I84" s="71"/>
      <c r="J84" s="60"/>
      <c r="K84" s="64" t="e">
        <f t="shared" si="7"/>
        <v>#DIV/0!</v>
      </c>
    </row>
    <row r="85" spans="1:11" s="28" customFormat="1" ht="16.2" x14ac:dyDescent="0.25">
      <c r="A85" s="66" t="s">
        <v>100</v>
      </c>
      <c r="B85" s="62">
        <v>5.78</v>
      </c>
      <c r="C85" s="59" t="s">
        <v>90</v>
      </c>
      <c r="D85" s="60">
        <v>-2.61</v>
      </c>
      <c r="E85" s="61">
        <f t="shared" si="4"/>
        <v>5.3999008800000015</v>
      </c>
      <c r="F85" s="61">
        <f t="shared" si="5"/>
        <v>4.8801418559999998</v>
      </c>
      <c r="G85" s="62" t="e">
        <f t="shared" si="6"/>
        <v>#DIV/0!</v>
      </c>
      <c r="H85" s="52"/>
      <c r="I85" s="71"/>
      <c r="J85" s="60"/>
      <c r="K85" s="64" t="e">
        <f t="shared" si="7"/>
        <v>#DIV/0!</v>
      </c>
    </row>
    <row r="86" spans="1:11" s="28" customFormat="1" ht="16.2" x14ac:dyDescent="0.25">
      <c r="A86" s="66" t="s">
        <v>101</v>
      </c>
      <c r="B86" s="62">
        <v>6.2</v>
      </c>
      <c r="C86" s="59" t="s">
        <v>90</v>
      </c>
      <c r="D86" s="60">
        <v>-2.61</v>
      </c>
      <c r="E86" s="61">
        <f t="shared" si="4"/>
        <v>5.560608000000002</v>
      </c>
      <c r="F86" s="61">
        <f t="shared" si="5"/>
        <v>4.8140520000000002</v>
      </c>
      <c r="G86" s="62" t="e">
        <f t="shared" si="6"/>
        <v>#DIV/0!</v>
      </c>
      <c r="H86" s="52"/>
      <c r="I86" s="71"/>
      <c r="J86" s="60"/>
      <c r="K86" s="64" t="e">
        <f t="shared" si="7"/>
        <v>#DIV/0!</v>
      </c>
    </row>
    <row r="87" spans="1:11" s="28" customFormat="1" ht="16.2" x14ac:dyDescent="0.25">
      <c r="A87" s="66" t="s">
        <v>102</v>
      </c>
      <c r="B87" s="62">
        <v>6.35</v>
      </c>
      <c r="C87" s="59" t="s">
        <v>90</v>
      </c>
      <c r="D87" s="60">
        <v>-2.61</v>
      </c>
      <c r="E87" s="61">
        <f t="shared" si="4"/>
        <v>5.6041695000000011</v>
      </c>
      <c r="F87" s="61">
        <f t="shared" si="5"/>
        <v>4.783693125000001</v>
      </c>
      <c r="G87" s="62" t="e">
        <f t="shared" si="6"/>
        <v>#DIV/0!</v>
      </c>
      <c r="H87" s="52"/>
      <c r="I87" s="71"/>
      <c r="J87" s="60"/>
      <c r="K87" s="64" t="e">
        <f t="shared" si="7"/>
        <v>#DIV/0!</v>
      </c>
    </row>
    <row r="88" spans="1:11" s="28" customFormat="1" ht="16.2" x14ac:dyDescent="0.25">
      <c r="A88" s="66" t="s">
        <v>103</v>
      </c>
      <c r="B88" s="62">
        <v>6.75</v>
      </c>
      <c r="C88" s="59" t="s">
        <v>90</v>
      </c>
      <c r="D88" s="60">
        <v>-2.61</v>
      </c>
      <c r="E88" s="61">
        <f t="shared" si="4"/>
        <v>5.6847375000000007</v>
      </c>
      <c r="F88" s="61">
        <f t="shared" si="5"/>
        <v>4.6881281250000004</v>
      </c>
      <c r="G88" s="62" t="e">
        <f t="shared" si="6"/>
        <v>#DIV/0!</v>
      </c>
      <c r="H88" s="52"/>
      <c r="I88" s="71"/>
      <c r="J88" s="60"/>
      <c r="K88" s="64" t="e">
        <f t="shared" si="7"/>
        <v>#DIV/0!</v>
      </c>
    </row>
    <row r="89" spans="1:11" s="28" customFormat="1" ht="16.2" x14ac:dyDescent="0.25">
      <c r="A89" s="66" t="s">
        <v>104</v>
      </c>
      <c r="B89" s="62">
        <v>6.51</v>
      </c>
      <c r="C89" s="59" t="s">
        <v>90</v>
      </c>
      <c r="D89" s="60">
        <v>-2.61</v>
      </c>
      <c r="E89" s="61">
        <f t="shared" si="4"/>
        <v>5.6426098200000006</v>
      </c>
      <c r="F89" s="61">
        <f t="shared" si="5"/>
        <v>4.7478621330000017</v>
      </c>
      <c r="G89" s="62" t="e">
        <f t="shared" si="6"/>
        <v>#DIV/0!</v>
      </c>
      <c r="H89" s="52"/>
      <c r="I89" s="71"/>
      <c r="J89" s="60"/>
      <c r="K89" s="64" t="e">
        <f t="shared" si="7"/>
        <v>#DIV/0!</v>
      </c>
    </row>
    <row r="90" spans="1:11" s="28" customFormat="1" ht="16.2" x14ac:dyDescent="0.25">
      <c r="A90" s="72" t="s">
        <v>105</v>
      </c>
      <c r="B90" s="62">
        <v>6.9</v>
      </c>
      <c r="C90" s="59" t="s">
        <v>90</v>
      </c>
      <c r="D90" s="60">
        <v>-2.61</v>
      </c>
      <c r="E90" s="61">
        <f t="shared" si="4"/>
        <v>5.7016020000000003</v>
      </c>
      <c r="F90" s="61">
        <f t="shared" si="5"/>
        <v>4.6475639999999991</v>
      </c>
      <c r="G90" s="62" t="e">
        <f t="shared" si="6"/>
        <v>#DIV/0!</v>
      </c>
      <c r="H90" s="52"/>
      <c r="I90" s="71"/>
      <c r="J90" s="60"/>
      <c r="K90" s="64" t="e">
        <f t="shared" si="7"/>
        <v>#DIV/0!</v>
      </c>
    </row>
    <row r="91" spans="1:11" s="28" customFormat="1" ht="16.2" x14ac:dyDescent="0.25">
      <c r="A91" s="73" t="s">
        <v>106</v>
      </c>
      <c r="B91" s="62">
        <v>2.99</v>
      </c>
      <c r="C91" s="59" t="s">
        <v>50</v>
      </c>
      <c r="D91" s="60">
        <v>-2.61</v>
      </c>
      <c r="E91" s="61">
        <f>D91+2.321*B91-0.1618*(B91^2)</f>
        <v>2.8832818200000006</v>
      </c>
      <c r="F91" s="61">
        <f>0.013*(B91^3)-0.3173*(B91^2)+2.244*B91</f>
        <v>4.2203679570000014</v>
      </c>
      <c r="G91" s="62" t="e">
        <f t="shared" si="6"/>
        <v>#DIV/0!</v>
      </c>
      <c r="H91" s="52"/>
      <c r="I91" s="71"/>
      <c r="J91" s="60"/>
      <c r="K91" s="64" t="e">
        <f t="shared" si="7"/>
        <v>#DIV/0!</v>
      </c>
    </row>
    <row r="92" spans="1:11" s="28" customFormat="1" ht="16.2" x14ac:dyDescent="0.25">
      <c r="A92" s="57" t="s">
        <v>107</v>
      </c>
      <c r="B92" s="62">
        <v>3.86</v>
      </c>
      <c r="C92" s="59" t="s">
        <v>108</v>
      </c>
      <c r="D92" s="60">
        <v>-2.61</v>
      </c>
      <c r="E92" s="61">
        <f>D92+2.321*B92-0.1618*(B92^2)</f>
        <v>3.9383047200000014</v>
      </c>
      <c r="F92" s="61">
        <f>0.013*(B92^3)-0.3173*(B92^2)+2.244*B92</f>
        <v>4.6818588479999992</v>
      </c>
      <c r="G92" s="62" t="e">
        <f t="shared" si="6"/>
        <v>#DIV/0!</v>
      </c>
      <c r="H92" s="52"/>
      <c r="I92" s="71"/>
      <c r="J92" s="60"/>
      <c r="K92" s="64" t="e">
        <f t="shared" si="7"/>
        <v>#DIV/0!</v>
      </c>
    </row>
    <row r="93" spans="1:11" s="28" customFormat="1" ht="16.2" x14ac:dyDescent="0.25">
      <c r="A93" s="57" t="s">
        <v>109</v>
      </c>
      <c r="B93" s="62">
        <v>3.86</v>
      </c>
      <c r="C93" s="59" t="s">
        <v>108</v>
      </c>
      <c r="D93" s="60">
        <v>-2.61</v>
      </c>
      <c r="E93" s="61">
        <f>D93+2.321*B93-0.1618*(B93^2)</f>
        <v>3.9383047200000014</v>
      </c>
      <c r="F93" s="61">
        <f>0.013*(B93^3)-0.3173*(B93^2)+2.244*B93</f>
        <v>4.6818588479999992</v>
      </c>
      <c r="G93" s="62" t="e">
        <f t="shared" si="6"/>
        <v>#DIV/0!</v>
      </c>
      <c r="H93" s="52"/>
      <c r="I93" s="71"/>
      <c r="J93" s="60"/>
      <c r="K93" s="64" t="e">
        <f t="shared" si="7"/>
        <v>#DIV/0!</v>
      </c>
    </row>
    <row r="94" spans="1:11" s="28" customFormat="1" ht="16.2" x14ac:dyDescent="0.25">
      <c r="A94" s="57" t="s">
        <v>110</v>
      </c>
      <c r="B94" s="62">
        <v>3.9</v>
      </c>
      <c r="C94" s="59" t="s">
        <v>108</v>
      </c>
      <c r="D94" s="60">
        <v>-2.61</v>
      </c>
      <c r="E94" s="61">
        <f t="shared" si="4"/>
        <v>3.9809220000000005</v>
      </c>
      <c r="F94" s="61">
        <f t="shared" si="5"/>
        <v>4.6966139999999994</v>
      </c>
      <c r="G94" s="62" t="e">
        <f t="shared" si="6"/>
        <v>#DIV/0!</v>
      </c>
      <c r="H94" s="52"/>
      <c r="I94" s="71"/>
      <c r="J94" s="60"/>
      <c r="K94" s="64" t="e">
        <f t="shared" si="7"/>
        <v>#DIV/0!</v>
      </c>
    </row>
    <row r="95" spans="1:11" s="28" customFormat="1" ht="16.2" x14ac:dyDescent="0.25">
      <c r="A95" s="73" t="s">
        <v>111</v>
      </c>
      <c r="B95" s="62">
        <v>4.3899999999999997</v>
      </c>
      <c r="C95" s="59" t="s">
        <v>50</v>
      </c>
      <c r="D95" s="60">
        <v>-2.61</v>
      </c>
      <c r="E95" s="61">
        <f t="shared" si="4"/>
        <v>4.460964220000001</v>
      </c>
      <c r="F95" s="61">
        <f t="shared" si="5"/>
        <v>4.8359814170000002</v>
      </c>
      <c r="G95" s="62" t="e">
        <f t="shared" si="6"/>
        <v>#DIV/0!</v>
      </c>
      <c r="H95" s="52"/>
      <c r="I95" s="71"/>
      <c r="J95" s="60"/>
      <c r="K95" s="64" t="e">
        <f t="shared" si="7"/>
        <v>#DIV/0!</v>
      </c>
    </row>
    <row r="96" spans="1:11" s="28" customFormat="1" ht="16.2" x14ac:dyDescent="0.25">
      <c r="A96" s="73" t="s">
        <v>112</v>
      </c>
      <c r="B96" s="62">
        <v>4.26</v>
      </c>
      <c r="C96" s="59" t="s">
        <v>50</v>
      </c>
      <c r="D96" s="60">
        <v>-2.61</v>
      </c>
      <c r="E96" s="61">
        <f t="shared" si="4"/>
        <v>4.3411783200000018</v>
      </c>
      <c r="F96" s="61">
        <f t="shared" si="5"/>
        <v>4.8062206080000003</v>
      </c>
      <c r="G96" s="62" t="e">
        <f t="shared" si="6"/>
        <v>#DIV/0!</v>
      </c>
      <c r="H96" s="52"/>
      <c r="I96" s="71"/>
      <c r="J96" s="60"/>
      <c r="K96" s="64" t="e">
        <f t="shared" si="7"/>
        <v>#DIV/0!</v>
      </c>
    </row>
    <row r="97" spans="1:11" s="28" customFormat="1" ht="16.2" x14ac:dyDescent="0.25">
      <c r="A97" s="73" t="s">
        <v>113</v>
      </c>
      <c r="B97" s="62">
        <v>4.3</v>
      </c>
      <c r="C97" s="59" t="s">
        <v>50</v>
      </c>
      <c r="D97" s="60">
        <v>-2.61</v>
      </c>
      <c r="E97" s="61">
        <f t="shared" si="4"/>
        <v>4.3786180000000003</v>
      </c>
      <c r="F97" s="61">
        <f t="shared" si="5"/>
        <v>4.8159140000000011</v>
      </c>
      <c r="G97" s="62" t="e">
        <f t="shared" si="6"/>
        <v>#DIV/0!</v>
      </c>
      <c r="H97" s="52"/>
      <c r="I97" s="71"/>
      <c r="J97" s="60"/>
      <c r="K97" s="64" t="e">
        <f t="shared" si="7"/>
        <v>#DIV/0!</v>
      </c>
    </row>
    <row r="98" spans="1:11" s="28" customFormat="1" ht="16.2" x14ac:dyDescent="0.25">
      <c r="A98" s="73" t="s">
        <v>114</v>
      </c>
      <c r="B98" s="62">
        <v>4.9000000000000004</v>
      </c>
      <c r="C98" s="59" t="s">
        <v>50</v>
      </c>
      <c r="D98" s="60">
        <v>-2.61</v>
      </c>
      <c r="E98" s="61">
        <f t="shared" si="4"/>
        <v>4.8780820000000009</v>
      </c>
      <c r="F98" s="61">
        <f t="shared" si="5"/>
        <v>4.9066640000000001</v>
      </c>
      <c r="G98" s="62" t="e">
        <f t="shared" si="6"/>
        <v>#DIV/0!</v>
      </c>
      <c r="H98" s="52"/>
      <c r="I98" s="71"/>
      <c r="J98" s="60"/>
      <c r="K98" s="64" t="e">
        <f t="shared" si="7"/>
        <v>#DIV/0!</v>
      </c>
    </row>
    <row r="99" spans="1:11" s="28" customFormat="1" ht="16.2" x14ac:dyDescent="0.25">
      <c r="A99" s="73" t="s">
        <v>115</v>
      </c>
      <c r="B99" s="62">
        <v>4.97</v>
      </c>
      <c r="C99" s="59" t="s">
        <v>50</v>
      </c>
      <c r="D99" s="60">
        <v>-2.61</v>
      </c>
      <c r="E99" s="61">
        <f t="shared" si="4"/>
        <v>4.9287643800000014</v>
      </c>
      <c r="F99" s="61">
        <f t="shared" si="5"/>
        <v>4.9110095789999999</v>
      </c>
      <c r="G99" s="62" t="e">
        <f t="shared" si="6"/>
        <v>#DIV/0!</v>
      </c>
      <c r="H99" s="52"/>
      <c r="I99" s="71"/>
      <c r="J99" s="60"/>
      <c r="K99" s="64" t="e">
        <f t="shared" si="7"/>
        <v>#DIV/0!</v>
      </c>
    </row>
    <row r="100" spans="1:11" s="28" customFormat="1" ht="16.2" x14ac:dyDescent="0.25">
      <c r="A100" s="73" t="s">
        <v>116</v>
      </c>
      <c r="B100" s="62">
        <v>4.38</v>
      </c>
      <c r="C100" s="59" t="s">
        <v>50</v>
      </c>
      <c r="D100" s="60">
        <v>-2.61</v>
      </c>
      <c r="E100" s="61">
        <f t="shared" si="4"/>
        <v>4.4519440800000023</v>
      </c>
      <c r="F100" s="61">
        <f t="shared" si="5"/>
        <v>4.8338696159999994</v>
      </c>
      <c r="G100" s="62" t="e">
        <f t="shared" si="6"/>
        <v>#DIV/0!</v>
      </c>
      <c r="H100" s="52"/>
      <c r="I100" s="71"/>
      <c r="J100" s="60"/>
      <c r="K100" s="64" t="e">
        <f t="shared" si="7"/>
        <v>#DIV/0!</v>
      </c>
    </row>
    <row r="101" spans="1:11" s="28" customFormat="1" ht="16.2" x14ac:dyDescent="0.25">
      <c r="A101" s="73" t="s">
        <v>117</v>
      </c>
      <c r="B101" s="62">
        <v>4.8899999999999997</v>
      </c>
      <c r="C101" s="59" t="s">
        <v>50</v>
      </c>
      <c r="D101" s="60">
        <v>-2.61</v>
      </c>
      <c r="E101" s="61">
        <f t="shared" si="4"/>
        <v>4.8707122200000015</v>
      </c>
      <c r="F101" s="61">
        <f t="shared" si="5"/>
        <v>4.9059428670000003</v>
      </c>
      <c r="G101" s="62" t="e">
        <f t="shared" si="6"/>
        <v>#DIV/0!</v>
      </c>
      <c r="H101" s="52"/>
      <c r="I101" s="71"/>
      <c r="J101" s="60"/>
      <c r="K101" s="64" t="e">
        <f t="shared" si="7"/>
        <v>#DIV/0!</v>
      </c>
    </row>
    <row r="102" spans="1:11" s="28" customFormat="1" ht="16.2" x14ac:dyDescent="0.25">
      <c r="A102" s="73" t="s">
        <v>118</v>
      </c>
      <c r="B102" s="62">
        <v>5.07</v>
      </c>
      <c r="C102" s="59" t="s">
        <v>50</v>
      </c>
      <c r="D102" s="60">
        <v>-2.61</v>
      </c>
      <c r="E102" s="61">
        <f t="shared" si="4"/>
        <v>4.9984171800000015</v>
      </c>
      <c r="F102" s="61">
        <f t="shared" si="5"/>
        <v>4.9151251889999994</v>
      </c>
      <c r="G102" s="62" t="e">
        <f t="shared" si="6"/>
        <v>#DIV/0!</v>
      </c>
      <c r="H102" s="52"/>
      <c r="I102" s="71"/>
      <c r="J102" s="60"/>
      <c r="K102" s="64" t="e">
        <f t="shared" si="7"/>
        <v>#DIV/0!</v>
      </c>
    </row>
    <row r="103" spans="1:11" s="28" customFormat="1" ht="16.2" x14ac:dyDescent="0.25">
      <c r="A103" s="73" t="s">
        <v>119</v>
      </c>
      <c r="B103" s="62">
        <v>5.44</v>
      </c>
      <c r="C103" s="59" t="s">
        <v>50</v>
      </c>
      <c r="D103" s="60">
        <v>-2.61</v>
      </c>
      <c r="E103" s="61">
        <f t="shared" si="4"/>
        <v>5.2279955200000003</v>
      </c>
      <c r="F103" s="61">
        <f t="shared" si="5"/>
        <v>4.9101701119999994</v>
      </c>
      <c r="G103" s="62" t="e">
        <f t="shared" si="6"/>
        <v>#DIV/0!</v>
      </c>
      <c r="H103" s="52"/>
      <c r="I103" s="71"/>
      <c r="J103" s="60"/>
      <c r="K103" s="64" t="e">
        <f t="shared" si="7"/>
        <v>#DIV/0!</v>
      </c>
    </row>
    <row r="104" spans="1:11" s="28" customFormat="1" ht="16.2" x14ac:dyDescent="0.25">
      <c r="A104" s="73" t="s">
        <v>120</v>
      </c>
      <c r="B104" s="62">
        <v>5.48</v>
      </c>
      <c r="C104" s="59" t="s">
        <v>50</v>
      </c>
      <c r="D104" s="60">
        <v>-2.61</v>
      </c>
      <c r="E104" s="61">
        <f t="shared" si="4"/>
        <v>5.2501612800000013</v>
      </c>
      <c r="F104" s="61">
        <f t="shared" si="5"/>
        <v>4.9078397759999994</v>
      </c>
      <c r="G104" s="62" t="e">
        <f t="shared" si="6"/>
        <v>#DIV/0!</v>
      </c>
      <c r="H104" s="52"/>
      <c r="I104" s="71"/>
      <c r="J104" s="60"/>
      <c r="K104" s="64" t="e">
        <f t="shared" si="7"/>
        <v>#DIV/0!</v>
      </c>
    </row>
    <row r="105" spans="1:11" s="28" customFormat="1" ht="16.2" x14ac:dyDescent="0.25">
      <c r="A105" s="73" t="s">
        <v>121</v>
      </c>
      <c r="B105" s="62">
        <v>5.34</v>
      </c>
      <c r="C105" s="59" t="s">
        <v>50</v>
      </c>
      <c r="D105" s="60">
        <v>-2.61</v>
      </c>
      <c r="E105" s="61">
        <f t="shared" si="4"/>
        <v>5.1703159200000011</v>
      </c>
      <c r="F105" s="61">
        <f t="shared" si="5"/>
        <v>4.9145130719999992</v>
      </c>
      <c r="G105" s="62" t="e">
        <f t="shared" si="6"/>
        <v>#DIV/0!</v>
      </c>
      <c r="H105" s="52"/>
      <c r="I105" s="71"/>
      <c r="J105" s="60"/>
      <c r="K105" s="64" t="e">
        <f t="shared" si="7"/>
        <v>#DIV/0!</v>
      </c>
    </row>
    <row r="106" spans="1:11" s="28" customFormat="1" ht="16.2" x14ac:dyDescent="0.25">
      <c r="A106" s="57" t="s">
        <v>122</v>
      </c>
      <c r="B106" s="62">
        <v>6.4</v>
      </c>
      <c r="C106" s="59" t="s">
        <v>108</v>
      </c>
      <c r="D106" s="60">
        <v>-2.61</v>
      </c>
      <c r="E106" s="61">
        <f>D106+2.321*B106-0.1618*(B106^2)</f>
        <v>5.6170720000000012</v>
      </c>
      <c r="F106" s="61">
        <f>0.013*(B106^3)-0.3173*(B106^2)+2.244*B106</f>
        <v>4.7728640000000002</v>
      </c>
      <c r="G106" s="62" t="e">
        <f t="shared" si="6"/>
        <v>#DIV/0!</v>
      </c>
      <c r="H106" s="52"/>
      <c r="I106" s="71"/>
      <c r="J106" s="60"/>
      <c r="K106" s="64" t="e">
        <f t="shared" si="7"/>
        <v>#DIV/0!</v>
      </c>
    </row>
    <row r="107" spans="1:11" s="28" customFormat="1" ht="16.2" x14ac:dyDescent="0.25">
      <c r="A107" s="57" t="s">
        <v>123</v>
      </c>
      <c r="B107" s="62">
        <v>6.11</v>
      </c>
      <c r="C107" s="59" t="s">
        <v>50</v>
      </c>
      <c r="D107" s="60">
        <v>-2.61</v>
      </c>
      <c r="E107" s="61">
        <f>D107+2.321*B107-0.1618*(B107^2)</f>
        <v>5.5309762200000012</v>
      </c>
      <c r="F107" s="61">
        <f>0.013*(B107^3)-0.3173*(B107^2)+2.244*B107</f>
        <v>4.8306533730000005</v>
      </c>
      <c r="G107" s="62" t="e">
        <f t="shared" si="6"/>
        <v>#DIV/0!</v>
      </c>
      <c r="H107" s="52"/>
      <c r="I107" s="71"/>
      <c r="J107" s="60"/>
      <c r="K107" s="64" t="e">
        <f t="shared" si="7"/>
        <v>#DIV/0!</v>
      </c>
    </row>
    <row r="108" spans="1:11" s="28" customFormat="1" ht="16.2" x14ac:dyDescent="0.25">
      <c r="A108" s="60"/>
      <c r="B108" s="62"/>
      <c r="C108" s="59"/>
      <c r="D108" s="60"/>
      <c r="E108" s="61"/>
      <c r="F108" s="61"/>
      <c r="G108" s="62"/>
      <c r="H108" s="52"/>
      <c r="I108" s="49"/>
      <c r="J108" s="60"/>
      <c r="K108" s="70"/>
    </row>
    <row r="109" spans="1:11" s="28" customFormat="1" ht="16.2" x14ac:dyDescent="0.35">
      <c r="A109" s="49" t="s">
        <v>124</v>
      </c>
      <c r="B109" s="49" t="s">
        <v>37</v>
      </c>
      <c r="C109" s="49"/>
      <c r="D109" s="53" t="s">
        <v>38</v>
      </c>
      <c r="E109" s="49" t="s">
        <v>39</v>
      </c>
      <c r="F109" s="49" t="s">
        <v>40</v>
      </c>
      <c r="G109" s="53" t="s">
        <v>41</v>
      </c>
      <c r="H109" s="51"/>
      <c r="I109" s="53" t="s">
        <v>42</v>
      </c>
      <c r="J109" s="51"/>
      <c r="K109" s="49" t="s">
        <v>43</v>
      </c>
    </row>
    <row r="110" spans="1:11" s="28" customFormat="1" ht="16.2" x14ac:dyDescent="0.25">
      <c r="A110" s="54" t="s">
        <v>125</v>
      </c>
      <c r="B110" s="55"/>
      <c r="C110" s="55"/>
      <c r="D110" s="55" t="s">
        <v>44</v>
      </c>
      <c r="E110" s="55" t="s">
        <v>45</v>
      </c>
      <c r="F110" s="54"/>
      <c r="G110" s="55" t="s">
        <v>46</v>
      </c>
      <c r="H110" s="56"/>
      <c r="I110" s="55" t="s">
        <v>47</v>
      </c>
      <c r="J110" s="56"/>
      <c r="K110" s="55" t="s">
        <v>48</v>
      </c>
    </row>
    <row r="111" spans="1:11" s="28" customFormat="1" ht="16.2" x14ac:dyDescent="0.25">
      <c r="A111" s="60" t="s">
        <v>126</v>
      </c>
      <c r="B111" s="61">
        <v>6.38</v>
      </c>
      <c r="C111" s="59" t="s">
        <v>127</v>
      </c>
      <c r="D111" s="60">
        <v>-2.61</v>
      </c>
      <c r="E111" s="61">
        <f>D111+2.321*B111-0.1618*(B111^2)</f>
        <v>5.6120080800000016</v>
      </c>
      <c r="F111" s="61">
        <f>0.013*(B111^3)-0.3173*(B111^2)+2.244*B111</f>
        <v>4.7772368160000003</v>
      </c>
      <c r="G111" s="62" t="e">
        <f>(10^F111)*(10^$K$29)</f>
        <v>#DIV/0!</v>
      </c>
      <c r="H111" s="52"/>
      <c r="I111" s="71"/>
      <c r="J111" s="60"/>
      <c r="K111" s="64" t="e">
        <f>I111/($D$16*10^E111*(1-EXP(-G111*$D$14/$D$16/10^E111)))*1000</f>
        <v>#DIV/0!</v>
      </c>
    </row>
    <row r="112" spans="1:11" s="28" customFormat="1" ht="15" customHeight="1" x14ac:dyDescent="0.25">
      <c r="A112" s="26"/>
      <c r="B112" s="74"/>
      <c r="C112" s="75"/>
      <c r="D112" s="76"/>
      <c r="E112" s="77"/>
      <c r="F112" s="77"/>
      <c r="G112" s="77"/>
      <c r="H112" s="77"/>
      <c r="I112" s="77"/>
      <c r="J112" s="77"/>
      <c r="K112" s="77"/>
    </row>
    <row r="113" spans="1:11" s="28" customFormat="1" ht="15" customHeight="1" x14ac:dyDescent="0.25">
      <c r="A113" s="51"/>
      <c r="B113" s="51"/>
      <c r="C113" s="49"/>
      <c r="D113" s="49"/>
      <c r="E113" s="35"/>
      <c r="F113" s="52"/>
      <c r="G113" s="52"/>
      <c r="H113" s="52"/>
      <c r="I113" s="49" t="s">
        <v>34</v>
      </c>
      <c r="J113" s="51"/>
      <c r="K113" s="49" t="s">
        <v>35</v>
      </c>
    </row>
    <row r="114" spans="1:11" s="28" customFormat="1" ht="16.2" x14ac:dyDescent="0.35">
      <c r="A114" s="49" t="s">
        <v>128</v>
      </c>
      <c r="B114" s="49" t="s">
        <v>37</v>
      </c>
      <c r="C114" s="49"/>
      <c r="D114" s="78" t="s">
        <v>38</v>
      </c>
      <c r="E114" s="79" t="s">
        <v>39</v>
      </c>
      <c r="F114" s="49" t="s">
        <v>40</v>
      </c>
      <c r="G114" s="80" t="s">
        <v>41</v>
      </c>
      <c r="H114" s="51"/>
      <c r="I114" s="80" t="s">
        <v>42</v>
      </c>
      <c r="J114" s="51"/>
      <c r="K114" s="79" t="s">
        <v>43</v>
      </c>
    </row>
    <row r="115" spans="1:11" s="28" customFormat="1" ht="16.2" x14ac:dyDescent="0.25">
      <c r="A115" s="54" t="s">
        <v>125</v>
      </c>
      <c r="B115" s="55"/>
      <c r="C115" s="55"/>
      <c r="D115" s="81" t="s">
        <v>44</v>
      </c>
      <c r="E115" s="82" t="s">
        <v>45</v>
      </c>
      <c r="F115" s="83"/>
      <c r="G115" s="55" t="s">
        <v>46</v>
      </c>
      <c r="H115" s="56"/>
      <c r="I115" s="82" t="s">
        <v>47</v>
      </c>
      <c r="J115" s="56"/>
      <c r="K115" s="82" t="s">
        <v>48</v>
      </c>
    </row>
    <row r="116" spans="1:11" s="28" customFormat="1" ht="16.2" x14ac:dyDescent="0.25">
      <c r="A116" s="66" t="s">
        <v>129</v>
      </c>
      <c r="B116" s="61">
        <v>5.88</v>
      </c>
      <c r="C116" s="59" t="s">
        <v>130</v>
      </c>
      <c r="D116" s="60">
        <v>-2.61</v>
      </c>
      <c r="E116" s="61">
        <f t="shared" ref="E116:E124" si="8">D116+2.321*B116-0.1618*(B116^2)</f>
        <v>5.4433420800000025</v>
      </c>
      <c r="F116" s="61">
        <f t="shared" ref="F116:F124" si="9">0.013*(B116^3)-0.3173*(B116^2)+2.244*B116</f>
        <v>4.8671300159999991</v>
      </c>
      <c r="G116" s="62" t="e">
        <f t="shared" ref="G116:G124" si="10">(10^F116)*(10^$K$29)</f>
        <v>#DIV/0!</v>
      </c>
      <c r="H116" s="84"/>
      <c r="I116" s="85"/>
      <c r="J116" s="86"/>
      <c r="K116" s="64" t="e">
        <f t="shared" ref="K116:K124" si="11">I116/($D$16*10^E116*(1-EXP(-G116*$D$14/$D$16/10^E116)))*1000</f>
        <v>#DIV/0!</v>
      </c>
    </row>
    <row r="117" spans="1:11" s="28" customFormat="1" ht="15" customHeight="1" x14ac:dyDescent="0.25">
      <c r="A117" s="66" t="s">
        <v>131</v>
      </c>
      <c r="B117" s="61">
        <v>6.77</v>
      </c>
      <c r="C117" s="59" t="s">
        <v>130</v>
      </c>
      <c r="D117" s="60">
        <v>-2.61</v>
      </c>
      <c r="E117" s="61">
        <f t="shared" si="8"/>
        <v>5.6874067800000017</v>
      </c>
      <c r="F117" s="61">
        <f t="shared" si="9"/>
        <v>4.6828543590000002</v>
      </c>
      <c r="G117" s="62" t="e">
        <f t="shared" si="10"/>
        <v>#DIV/0!</v>
      </c>
      <c r="H117" s="84"/>
      <c r="I117" s="85"/>
      <c r="J117" s="86"/>
      <c r="K117" s="64" t="e">
        <f t="shared" si="11"/>
        <v>#DIV/0!</v>
      </c>
    </row>
    <row r="118" spans="1:11" s="28" customFormat="1" ht="15" customHeight="1" x14ac:dyDescent="0.25">
      <c r="A118" s="66" t="s">
        <v>132</v>
      </c>
      <c r="B118" s="61">
        <v>6.77</v>
      </c>
      <c r="C118" s="59" t="s">
        <v>130</v>
      </c>
      <c r="D118" s="60">
        <v>-2.61</v>
      </c>
      <c r="E118" s="61">
        <f t="shared" si="8"/>
        <v>5.6874067800000017</v>
      </c>
      <c r="F118" s="61">
        <f t="shared" si="9"/>
        <v>4.6828543590000002</v>
      </c>
      <c r="G118" s="62" t="e">
        <f t="shared" si="10"/>
        <v>#DIV/0!</v>
      </c>
      <c r="H118" s="84"/>
      <c r="I118" s="85"/>
      <c r="J118" s="86"/>
      <c r="K118" s="64" t="e">
        <f t="shared" si="11"/>
        <v>#DIV/0!</v>
      </c>
    </row>
    <row r="119" spans="1:11" s="28" customFormat="1" ht="15" customHeight="1" x14ac:dyDescent="0.25">
      <c r="A119" s="66" t="s">
        <v>133</v>
      </c>
      <c r="B119" s="61">
        <v>7.66</v>
      </c>
      <c r="C119" s="59" t="s">
        <v>130</v>
      </c>
      <c r="D119" s="60">
        <v>-2.61</v>
      </c>
      <c r="E119" s="61">
        <f t="shared" si="8"/>
        <v>5.6751479200000023</v>
      </c>
      <c r="F119" s="61">
        <f t="shared" si="9"/>
        <v>4.4141883679999996</v>
      </c>
      <c r="G119" s="62" t="e">
        <f t="shared" si="10"/>
        <v>#DIV/0!</v>
      </c>
      <c r="H119" s="84"/>
      <c r="I119" s="85"/>
      <c r="J119" s="86"/>
      <c r="K119" s="64" t="e">
        <f t="shared" si="11"/>
        <v>#DIV/0!</v>
      </c>
    </row>
    <row r="120" spans="1:11" s="28" customFormat="1" ht="15" customHeight="1" x14ac:dyDescent="0.25">
      <c r="A120" s="66" t="s">
        <v>134</v>
      </c>
      <c r="B120" s="61">
        <v>7.66</v>
      </c>
      <c r="C120" s="59" t="s">
        <v>130</v>
      </c>
      <c r="D120" s="60">
        <v>-2.61</v>
      </c>
      <c r="E120" s="61">
        <f t="shared" si="8"/>
        <v>5.6751479200000023</v>
      </c>
      <c r="F120" s="61">
        <f t="shared" si="9"/>
        <v>4.4141883679999996</v>
      </c>
      <c r="G120" s="62" t="e">
        <f t="shared" si="10"/>
        <v>#DIV/0!</v>
      </c>
      <c r="H120" s="84"/>
      <c r="I120" s="85"/>
      <c r="J120" s="86"/>
      <c r="K120" s="64" t="e">
        <f t="shared" si="11"/>
        <v>#DIV/0!</v>
      </c>
    </row>
    <row r="121" spans="1:11" s="28" customFormat="1" ht="15" customHeight="1" x14ac:dyDescent="0.25">
      <c r="A121" s="66" t="s">
        <v>135</v>
      </c>
      <c r="B121" s="61">
        <v>7.66</v>
      </c>
      <c r="C121" s="59" t="s">
        <v>136</v>
      </c>
      <c r="D121" s="60">
        <v>-2.61</v>
      </c>
      <c r="E121" s="61">
        <f t="shared" si="8"/>
        <v>5.6751479200000023</v>
      </c>
      <c r="F121" s="61">
        <f t="shared" si="9"/>
        <v>4.4141883679999996</v>
      </c>
      <c r="G121" s="62" t="e">
        <f t="shared" si="10"/>
        <v>#DIV/0!</v>
      </c>
      <c r="H121" s="84"/>
      <c r="I121" s="85"/>
      <c r="J121" s="86"/>
      <c r="K121" s="64" t="e">
        <f t="shared" si="11"/>
        <v>#DIV/0!</v>
      </c>
    </row>
    <row r="122" spans="1:11" s="28" customFormat="1" ht="15" customHeight="1" x14ac:dyDescent="0.25">
      <c r="A122" s="66" t="s">
        <v>137</v>
      </c>
      <c r="B122" s="61">
        <v>8.5500000000000007</v>
      </c>
      <c r="C122" s="59" t="s">
        <v>136</v>
      </c>
      <c r="D122" s="60">
        <v>-2.61</v>
      </c>
      <c r="E122" s="61">
        <f t="shared" si="8"/>
        <v>5.406565500000001</v>
      </c>
      <c r="F122" s="61">
        <f t="shared" si="9"/>
        <v>4.1161196249999996</v>
      </c>
      <c r="G122" s="62" t="e">
        <f t="shared" si="10"/>
        <v>#DIV/0!</v>
      </c>
      <c r="H122" s="84"/>
      <c r="I122" s="85"/>
      <c r="J122" s="86"/>
      <c r="K122" s="64" t="e">
        <f t="shared" si="11"/>
        <v>#DIV/0!</v>
      </c>
    </row>
    <row r="123" spans="1:11" s="28" customFormat="1" ht="15" customHeight="1" x14ac:dyDescent="0.25">
      <c r="A123" s="66" t="s">
        <v>138</v>
      </c>
      <c r="B123" s="61">
        <v>8.5500000000000007</v>
      </c>
      <c r="C123" s="59" t="s">
        <v>130</v>
      </c>
      <c r="D123" s="60">
        <v>-2.61</v>
      </c>
      <c r="E123" s="61">
        <f t="shared" si="8"/>
        <v>5.406565500000001</v>
      </c>
      <c r="F123" s="61">
        <f t="shared" si="9"/>
        <v>4.1161196249999996</v>
      </c>
      <c r="G123" s="62" t="e">
        <f t="shared" si="10"/>
        <v>#DIV/0!</v>
      </c>
      <c r="H123" s="84"/>
      <c r="I123" s="85"/>
      <c r="J123" s="86"/>
      <c r="K123" s="64" t="e">
        <f t="shared" si="11"/>
        <v>#DIV/0!</v>
      </c>
    </row>
    <row r="124" spans="1:11" s="28" customFormat="1" ht="15" customHeight="1" x14ac:dyDescent="0.25">
      <c r="A124" s="66" t="s">
        <v>139</v>
      </c>
      <c r="B124" s="61">
        <v>9.44</v>
      </c>
      <c r="C124" s="59" t="s">
        <v>130</v>
      </c>
      <c r="D124" s="60">
        <v>-2.61</v>
      </c>
      <c r="E124" s="61">
        <f t="shared" si="8"/>
        <v>4.881659520000003</v>
      </c>
      <c r="F124" s="61">
        <f t="shared" si="9"/>
        <v>3.8436357120000011</v>
      </c>
      <c r="G124" s="62" t="e">
        <f t="shared" si="10"/>
        <v>#DIV/0!</v>
      </c>
      <c r="H124" s="84"/>
      <c r="I124" s="85"/>
      <c r="J124" s="86"/>
      <c r="K124" s="64" t="e">
        <f t="shared" si="11"/>
        <v>#DIV/0!</v>
      </c>
    </row>
    <row r="125" spans="1:11" s="28" customFormat="1" ht="15" customHeight="1" x14ac:dyDescent="0.25">
      <c r="A125" s="66"/>
      <c r="B125" s="61"/>
      <c r="C125" s="59"/>
      <c r="D125" s="60"/>
      <c r="E125" s="61"/>
      <c r="F125" s="61"/>
      <c r="G125" s="87"/>
      <c r="H125" s="27"/>
      <c r="I125" s="27"/>
      <c r="J125" s="27"/>
      <c r="K125" s="27"/>
    </row>
    <row r="126" spans="1:11" s="28" customFormat="1" ht="15" customHeight="1" x14ac:dyDescent="0.25">
      <c r="A126" s="66"/>
      <c r="B126" s="61"/>
      <c r="C126" s="59"/>
      <c r="D126" s="60"/>
      <c r="E126" s="61"/>
      <c r="F126" s="61"/>
      <c r="G126" s="87"/>
      <c r="H126" s="84"/>
      <c r="I126" s="79"/>
      <c r="J126" s="86"/>
      <c r="K126" s="88"/>
    </row>
    <row r="127" spans="1:11" s="28" customFormat="1" ht="15" customHeight="1" x14ac:dyDescent="0.25">
      <c r="A127" s="66"/>
      <c r="B127" s="62"/>
      <c r="C127" s="59"/>
      <c r="D127" s="60"/>
      <c r="E127" s="61"/>
      <c r="F127" s="61"/>
      <c r="G127" s="62"/>
      <c r="H127" s="84"/>
      <c r="I127" s="79"/>
      <c r="J127" s="86"/>
      <c r="K127" s="88"/>
    </row>
    <row r="128" spans="1:11" s="28" customFormat="1" ht="16.2" x14ac:dyDescent="0.25">
      <c r="A128" s="66"/>
      <c r="B128" s="62"/>
      <c r="C128" s="59"/>
      <c r="D128" s="60"/>
      <c r="E128" s="61"/>
      <c r="F128" s="61"/>
      <c r="G128" s="62"/>
      <c r="H128" s="52"/>
      <c r="I128" s="49"/>
      <c r="J128" s="60"/>
      <c r="K128" s="70"/>
    </row>
    <row r="129" spans="1:11" s="28" customFormat="1" ht="15.6" x14ac:dyDescent="0.25">
      <c r="A129" s="26"/>
      <c r="B129" s="74"/>
      <c r="C129" s="75"/>
      <c r="D129" s="76"/>
      <c r="E129" s="77"/>
      <c r="F129" s="77"/>
      <c r="G129" s="77"/>
      <c r="H129" s="52"/>
      <c r="I129" s="49"/>
      <c r="J129" s="60"/>
      <c r="K129" s="70"/>
    </row>
    <row r="130" spans="1:11" s="28" customFormat="1" x14ac:dyDescent="0.25">
      <c r="A130" s="27" t="s">
        <v>140</v>
      </c>
      <c r="B130" s="27"/>
      <c r="C130" s="89"/>
      <c r="D130" s="27"/>
      <c r="E130" s="27"/>
      <c r="F130" s="26"/>
      <c r="G130" s="27"/>
      <c r="H130" s="77"/>
      <c r="I130" s="77"/>
      <c r="J130" s="77"/>
      <c r="K130" s="77"/>
    </row>
    <row r="131" spans="1:11" s="28" customFormat="1" ht="12.75" customHeight="1" x14ac:dyDescent="0.25">
      <c r="A131" s="27"/>
      <c r="B131" s="27"/>
      <c r="C131" s="89"/>
      <c r="D131" s="27"/>
      <c r="E131" s="27"/>
      <c r="F131" s="26"/>
      <c r="G131" s="27"/>
      <c r="H131" s="27"/>
      <c r="I131" s="26"/>
      <c r="J131" s="26"/>
      <c r="K131" s="27"/>
    </row>
    <row r="132" spans="1:11" s="28" customFormat="1" ht="12.75" customHeight="1" x14ac:dyDescent="0.35">
      <c r="A132" s="27" t="s">
        <v>141</v>
      </c>
      <c r="B132" s="27"/>
      <c r="C132" s="89"/>
      <c r="D132" s="27"/>
      <c r="E132" s="27"/>
      <c r="F132" s="26"/>
      <c r="G132" s="27"/>
      <c r="H132" s="27"/>
      <c r="I132" s="26"/>
      <c r="J132" s="26"/>
      <c r="K132" s="27"/>
    </row>
    <row r="133" spans="1:11" s="28" customFormat="1" x14ac:dyDescent="0.25">
      <c r="A133" s="27"/>
      <c r="B133" s="27"/>
      <c r="C133" s="89"/>
      <c r="D133" s="27"/>
      <c r="E133" s="27"/>
      <c r="F133" s="26"/>
      <c r="G133" s="27"/>
      <c r="H133" s="27"/>
      <c r="I133" s="26"/>
      <c r="J133" s="26"/>
      <c r="K133" s="27"/>
    </row>
    <row r="134" spans="1:11" s="28" customFormat="1" ht="15.6" x14ac:dyDescent="0.25">
      <c r="A134" s="90" t="s">
        <v>142</v>
      </c>
      <c r="B134" s="27"/>
      <c r="C134" s="89"/>
      <c r="D134" s="27"/>
      <c r="E134" s="27"/>
      <c r="F134" s="26"/>
      <c r="G134" s="27"/>
      <c r="H134" s="27"/>
      <c r="I134" s="26"/>
      <c r="J134" s="26"/>
      <c r="K134" s="27"/>
    </row>
    <row r="135" spans="1:11" s="28" customFormat="1" ht="15.6" x14ac:dyDescent="0.25">
      <c r="A135" s="90" t="s">
        <v>143</v>
      </c>
      <c r="B135" s="27"/>
      <c r="C135" s="89"/>
      <c r="D135" s="27"/>
      <c r="E135" s="27"/>
      <c r="F135" s="26"/>
      <c r="G135" s="27"/>
      <c r="H135" s="27"/>
      <c r="I135" s="26"/>
      <c r="J135" s="26"/>
      <c r="K135" s="27"/>
    </row>
    <row r="136" spans="1:11" s="28" customFormat="1" ht="15.6" x14ac:dyDescent="0.25">
      <c r="A136" s="90" t="s">
        <v>144</v>
      </c>
      <c r="B136" s="27"/>
      <c r="C136" s="89"/>
      <c r="D136" s="27"/>
      <c r="E136" s="27"/>
      <c r="F136" s="26"/>
      <c r="G136" s="27"/>
      <c r="H136" s="27"/>
      <c r="I136" s="26"/>
      <c r="J136" s="26"/>
      <c r="K136" s="27"/>
    </row>
    <row r="137" spans="1:11" s="28" customFormat="1" ht="15.6" x14ac:dyDescent="0.25">
      <c r="A137" s="90" t="s">
        <v>145</v>
      </c>
      <c r="B137" s="27"/>
      <c r="C137" s="89"/>
      <c r="D137" s="27"/>
      <c r="E137" s="27"/>
      <c r="F137" s="26"/>
      <c r="G137" s="27"/>
      <c r="H137" s="27"/>
      <c r="I137" s="26"/>
      <c r="J137" s="26"/>
      <c r="K137" s="27"/>
    </row>
    <row r="138" spans="1:11" s="28" customFormat="1" ht="16.8" x14ac:dyDescent="0.35">
      <c r="A138" s="90" t="s">
        <v>146</v>
      </c>
      <c r="B138" s="27"/>
      <c r="C138" s="89"/>
      <c r="D138" s="27"/>
      <c r="E138" s="27"/>
      <c r="F138" s="26"/>
      <c r="G138" s="27"/>
      <c r="H138" s="27"/>
      <c r="I138" s="26"/>
      <c r="J138" s="26"/>
      <c r="K138" s="27"/>
    </row>
    <row r="139" spans="1:11" s="28" customFormat="1" ht="15.6" x14ac:dyDescent="0.25">
      <c r="A139" s="90" t="s">
        <v>147</v>
      </c>
      <c r="B139" s="27"/>
      <c r="C139" s="89"/>
      <c r="D139" s="27"/>
      <c r="E139" s="27"/>
      <c r="F139" s="26"/>
      <c r="G139" s="27"/>
      <c r="H139" s="27"/>
      <c r="I139" s="26"/>
      <c r="J139" s="26"/>
      <c r="K139" s="27"/>
    </row>
    <row r="140" spans="1:11" s="28" customFormat="1" ht="15.6" x14ac:dyDescent="0.25">
      <c r="A140" s="90" t="s">
        <v>148</v>
      </c>
      <c r="B140" s="27"/>
      <c r="C140" s="89"/>
      <c r="D140" s="27"/>
      <c r="E140" s="27"/>
      <c r="F140" s="26"/>
      <c r="G140" s="27"/>
      <c r="H140" s="27"/>
      <c r="I140" s="26"/>
      <c r="J140" s="26"/>
      <c r="K140" s="27"/>
    </row>
    <row r="141" spans="1:11" s="28" customFormat="1" ht="15.6" x14ac:dyDescent="0.25">
      <c r="A141" s="90" t="s">
        <v>149</v>
      </c>
      <c r="B141" s="27"/>
      <c r="C141" s="89"/>
      <c r="D141" s="27"/>
      <c r="E141" s="27"/>
      <c r="F141" s="26"/>
      <c r="G141" s="27"/>
      <c r="H141" s="27"/>
      <c r="I141" s="26"/>
      <c r="J141" s="26"/>
      <c r="K141" s="27"/>
    </row>
    <row r="142" spans="1:11" s="28" customFormat="1" ht="15.6" x14ac:dyDescent="0.25">
      <c r="A142" s="90" t="s">
        <v>150</v>
      </c>
      <c r="B142" s="27"/>
      <c r="C142" s="89"/>
      <c r="D142" s="27"/>
      <c r="E142" s="27"/>
      <c r="F142" s="26"/>
      <c r="G142" s="27"/>
      <c r="H142" s="27"/>
      <c r="I142" s="26"/>
      <c r="J142" s="26"/>
      <c r="K142" s="27"/>
    </row>
    <row r="143" spans="1:11" s="28" customFormat="1" ht="16.8" x14ac:dyDescent="0.35">
      <c r="A143" s="90" t="s">
        <v>151</v>
      </c>
      <c r="B143" s="27"/>
      <c r="C143" s="89"/>
      <c r="D143" s="27"/>
      <c r="E143" s="27"/>
      <c r="F143" s="26"/>
      <c r="G143" s="27"/>
      <c r="H143" s="27"/>
      <c r="I143" s="26"/>
      <c r="J143" s="26"/>
      <c r="K143" s="27"/>
    </row>
    <row r="144" spans="1:11" s="28" customFormat="1" ht="16.8" x14ac:dyDescent="0.35">
      <c r="A144" s="91" t="s">
        <v>152</v>
      </c>
      <c r="B144" s="27"/>
      <c r="C144" s="89"/>
      <c r="D144" s="27"/>
      <c r="E144" s="27"/>
      <c r="F144" s="26"/>
      <c r="G144" s="27"/>
      <c r="H144" s="27"/>
      <c r="I144" s="26"/>
      <c r="J144" s="26"/>
      <c r="K144" s="27"/>
    </row>
    <row r="145" spans="1:11" s="28" customFormat="1" ht="15.6" x14ac:dyDescent="0.25">
      <c r="A145" s="90" t="s">
        <v>153</v>
      </c>
      <c r="B145" s="27"/>
      <c r="C145" s="89"/>
      <c r="D145" s="27"/>
      <c r="E145" s="27"/>
      <c r="F145" s="26"/>
      <c r="G145" s="27"/>
      <c r="H145" s="27"/>
      <c r="I145" s="26"/>
      <c r="J145" s="26"/>
      <c r="K145" s="27"/>
    </row>
    <row r="146" spans="1:11" s="28" customFormat="1" ht="15.6" x14ac:dyDescent="0.25">
      <c r="A146" s="90" t="s">
        <v>154</v>
      </c>
      <c r="B146" s="27"/>
      <c r="C146" s="89"/>
      <c r="D146" s="27"/>
      <c r="E146" s="27"/>
      <c r="F146" s="26"/>
      <c r="G146" s="27"/>
      <c r="H146" s="27"/>
      <c r="I146" s="26"/>
      <c r="J146" s="26"/>
      <c r="K146" s="27"/>
    </row>
    <row r="147" spans="1:11" s="28" customFormat="1" ht="15.6" x14ac:dyDescent="0.25">
      <c r="A147" s="90" t="s">
        <v>155</v>
      </c>
      <c r="B147" s="27"/>
      <c r="C147" s="89"/>
      <c r="D147" s="27"/>
      <c r="E147" s="27"/>
      <c r="F147" s="26"/>
      <c r="G147" s="27"/>
      <c r="H147" s="27"/>
      <c r="I147" s="26"/>
      <c r="J147" s="26"/>
      <c r="K147" s="27"/>
    </row>
    <row r="148" spans="1:11" s="28" customFormat="1" ht="15.6" x14ac:dyDescent="0.25">
      <c r="A148" s="90" t="s">
        <v>156</v>
      </c>
      <c r="B148" s="27"/>
      <c r="C148" s="89"/>
      <c r="D148" s="27"/>
      <c r="E148" s="27"/>
      <c r="F148" s="26"/>
      <c r="G148" s="27"/>
      <c r="H148" s="27"/>
      <c r="I148" s="26"/>
      <c r="J148" s="26"/>
      <c r="K148" s="27"/>
    </row>
    <row r="149" spans="1:11" s="28" customFormat="1" x14ac:dyDescent="0.25">
      <c r="A149" s="27"/>
      <c r="B149" s="27"/>
      <c r="C149" s="89"/>
      <c r="D149" s="27"/>
      <c r="E149" s="27"/>
      <c r="F149" s="26"/>
      <c r="G149" s="27"/>
      <c r="H149" s="27"/>
      <c r="I149" s="26"/>
      <c r="J149" s="26"/>
      <c r="K149" s="27"/>
    </row>
    <row r="150" spans="1:11" s="28" customFormat="1" ht="17.399999999999999" x14ac:dyDescent="0.3">
      <c r="A150" s="92" t="s">
        <v>157</v>
      </c>
      <c r="B150" s="27"/>
      <c r="C150" s="89"/>
      <c r="D150" s="27"/>
      <c r="E150" s="27"/>
      <c r="F150" s="26"/>
      <c r="G150" s="27"/>
      <c r="H150" s="27"/>
      <c r="I150" s="26"/>
      <c r="J150" s="26"/>
      <c r="K150" s="27"/>
    </row>
    <row r="151" spans="1:11" s="28" customFormat="1" ht="17.399999999999999" x14ac:dyDescent="0.3">
      <c r="A151" s="92" t="s">
        <v>158</v>
      </c>
      <c r="B151" s="27"/>
      <c r="C151" s="89"/>
      <c r="D151" s="27"/>
      <c r="E151" s="27"/>
      <c r="F151" s="26"/>
      <c r="G151" s="27"/>
      <c r="H151" s="27"/>
      <c r="I151" s="26"/>
      <c r="J151" s="26"/>
      <c r="K151" s="27"/>
    </row>
    <row r="152" spans="1:11" s="28" customFormat="1" ht="17.399999999999999" x14ac:dyDescent="0.3">
      <c r="A152" s="92" t="s">
        <v>159</v>
      </c>
      <c r="B152" s="27"/>
      <c r="C152" s="89"/>
      <c r="D152" s="27"/>
      <c r="E152" s="27"/>
      <c r="F152" s="26"/>
      <c r="G152" s="27"/>
      <c r="H152" s="27"/>
      <c r="I152" s="26"/>
      <c r="J152" s="26"/>
      <c r="K152" s="27"/>
    </row>
    <row r="153" spans="1:11" s="28" customFormat="1" ht="17.399999999999999" x14ac:dyDescent="0.3">
      <c r="A153" s="92"/>
      <c r="B153" s="27"/>
      <c r="C153" s="89"/>
      <c r="D153" s="27"/>
      <c r="E153" s="27"/>
      <c r="F153" s="26"/>
      <c r="G153" s="27"/>
      <c r="H153" s="27"/>
      <c r="I153" s="26"/>
      <c r="J153" s="26"/>
      <c r="K153" s="27"/>
    </row>
    <row r="154" spans="1:11" s="28" customFormat="1" ht="17.399999999999999" x14ac:dyDescent="0.3">
      <c r="A154" s="92" t="s">
        <v>255</v>
      </c>
      <c r="B154" s="27"/>
      <c r="C154" s="89"/>
      <c r="D154" s="27"/>
      <c r="E154" s="27"/>
      <c r="F154" s="26"/>
      <c r="G154" s="27"/>
      <c r="H154" s="27"/>
      <c r="I154" s="26"/>
      <c r="J154" s="26"/>
      <c r="K154" s="27"/>
    </row>
    <row r="155" spans="1:11" s="28" customFormat="1" ht="17.399999999999999" x14ac:dyDescent="0.3">
      <c r="A155" s="92" t="s">
        <v>256</v>
      </c>
      <c r="B155" s="27"/>
      <c r="C155" s="89"/>
      <c r="D155" s="27"/>
      <c r="E155" s="27"/>
      <c r="F155" s="26"/>
      <c r="G155" s="27"/>
      <c r="H155" s="27"/>
      <c r="I155" s="26"/>
      <c r="J155" s="26"/>
      <c r="K155" s="27"/>
    </row>
    <row r="156" spans="1:11" s="28" customFormat="1" x14ac:dyDescent="0.25">
      <c r="A156" s="27"/>
      <c r="B156" s="27"/>
      <c r="C156" s="89"/>
      <c r="D156" s="27"/>
      <c r="E156" s="27"/>
      <c r="F156" s="26"/>
      <c r="G156" s="27"/>
      <c r="H156" s="27"/>
      <c r="I156" s="26"/>
      <c r="J156" s="26"/>
      <c r="K156" s="27"/>
    </row>
    <row r="157" spans="1:11" s="28" customFormat="1" x14ac:dyDescent="0.25">
      <c r="A157" s="27"/>
      <c r="B157" s="27"/>
      <c r="C157" s="89"/>
      <c r="D157" s="27"/>
      <c r="E157" s="27"/>
      <c r="F157" s="26"/>
      <c r="G157" s="27"/>
      <c r="H157" s="27"/>
      <c r="I157" s="26"/>
      <c r="J157" s="26"/>
      <c r="K157" s="27"/>
    </row>
    <row r="158" spans="1:11" s="28" customFormat="1" x14ac:dyDescent="0.25">
      <c r="A158" s="27"/>
      <c r="B158" s="27"/>
      <c r="C158" s="89"/>
      <c r="D158" s="27"/>
      <c r="E158" s="27"/>
      <c r="F158" s="26"/>
      <c r="G158" s="27"/>
      <c r="H158" s="27"/>
      <c r="I158" s="26"/>
      <c r="J158" s="26"/>
      <c r="K158" s="27"/>
    </row>
    <row r="159" spans="1:11" s="28" customFormat="1" x14ac:dyDescent="0.25">
      <c r="A159" s="27"/>
      <c r="B159" s="27"/>
      <c r="C159" s="89"/>
      <c r="D159" s="27"/>
      <c r="E159" s="27"/>
      <c r="F159" s="26"/>
      <c r="G159" s="27"/>
      <c r="H159" s="27"/>
      <c r="I159" s="26"/>
      <c r="J159" s="26"/>
      <c r="K159" s="27"/>
    </row>
    <row r="160" spans="1:11" s="28" customFormat="1" x14ac:dyDescent="0.25">
      <c r="A160" s="27"/>
      <c r="B160" s="27"/>
      <c r="C160" s="89"/>
      <c r="D160" s="27"/>
      <c r="E160" s="27"/>
      <c r="F160" s="26"/>
      <c r="G160" s="27"/>
      <c r="H160" s="27"/>
      <c r="I160" s="26"/>
      <c r="J160" s="26"/>
      <c r="K160" s="27"/>
    </row>
    <row r="161" spans="1:11" s="28" customFormat="1" x14ac:dyDescent="0.25">
      <c r="A161" s="27"/>
      <c r="B161" s="27"/>
      <c r="C161" s="89"/>
      <c r="D161" s="27"/>
      <c r="E161" s="27"/>
      <c r="F161" s="26"/>
      <c r="G161" s="27"/>
      <c r="H161" s="27"/>
      <c r="I161" s="26"/>
      <c r="J161" s="26"/>
      <c r="K161" s="27"/>
    </row>
    <row r="162" spans="1:11" s="28" customFormat="1" x14ac:dyDescent="0.25">
      <c r="A162" s="27"/>
      <c r="B162" s="27"/>
      <c r="C162" s="89"/>
      <c r="D162" s="27"/>
      <c r="E162" s="27"/>
      <c r="F162" s="26"/>
      <c r="G162" s="27"/>
      <c r="H162" s="27"/>
      <c r="I162" s="26"/>
      <c r="J162" s="26"/>
      <c r="K162" s="27"/>
    </row>
    <row r="163" spans="1:11" s="28" customFormat="1" x14ac:dyDescent="0.25">
      <c r="A163" s="27"/>
      <c r="B163" s="27"/>
      <c r="C163" s="89"/>
      <c r="D163" s="27"/>
      <c r="E163" s="27"/>
      <c r="F163" s="26"/>
      <c r="G163" s="27"/>
      <c r="H163" s="27"/>
      <c r="I163" s="26"/>
      <c r="J163" s="26"/>
      <c r="K163" s="27"/>
    </row>
    <row r="164" spans="1:11" s="28" customFormat="1" x14ac:dyDescent="0.25">
      <c r="A164" s="27"/>
      <c r="B164" s="27"/>
      <c r="C164" s="89"/>
      <c r="D164" s="27"/>
      <c r="E164" s="27"/>
      <c r="F164" s="26"/>
      <c r="G164" s="27"/>
      <c r="H164" s="27"/>
      <c r="I164" s="26"/>
      <c r="J164" s="26"/>
      <c r="K164" s="27"/>
    </row>
    <row r="165" spans="1:11" s="28" customFormat="1" x14ac:dyDescent="0.25">
      <c r="A165" s="27"/>
      <c r="B165" s="27"/>
      <c r="C165" s="89"/>
      <c r="D165" s="27"/>
      <c r="E165" s="27"/>
      <c r="F165" s="26"/>
      <c r="G165" s="27"/>
      <c r="H165" s="27"/>
      <c r="I165" s="26"/>
      <c r="J165" s="26"/>
      <c r="K165" s="27"/>
    </row>
    <row r="166" spans="1:11" s="28" customFormat="1" x14ac:dyDescent="0.25">
      <c r="A166" s="27"/>
      <c r="B166" s="27"/>
      <c r="C166" s="89"/>
      <c r="D166" s="27"/>
      <c r="E166" s="27"/>
      <c r="F166" s="26"/>
      <c r="G166" s="27"/>
      <c r="H166" s="27"/>
      <c r="I166" s="26"/>
      <c r="J166" s="26"/>
      <c r="K166" s="27"/>
    </row>
    <row r="167" spans="1:11" s="28" customFormat="1" x14ac:dyDescent="0.25">
      <c r="A167" s="8"/>
      <c r="B167" s="8"/>
      <c r="C167" s="93"/>
      <c r="D167" s="8"/>
      <c r="E167" s="8"/>
      <c r="F167" s="9"/>
      <c r="G167" s="8"/>
      <c r="H167" s="27"/>
      <c r="I167" s="26"/>
      <c r="J167" s="26"/>
      <c r="K167" s="27"/>
    </row>
  </sheetData>
  <mergeCells count="1">
    <mergeCell ref="B34:K34"/>
  </mergeCells>
  <pageMargins left="0.75" right="0.75" top="1" bottom="1" header="0.5" footer="0.5"/>
  <pageSetup scale="42" fitToHeight="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2"/>
  </sheetPr>
  <dimension ref="A1:C23"/>
  <sheetViews>
    <sheetView showGridLines="0" zoomScaleNormal="100" workbookViewId="0">
      <selection activeCell="A27" sqref="A27"/>
    </sheetView>
  </sheetViews>
  <sheetFormatPr defaultColWidth="9.109375" defaultRowHeight="13.2" x14ac:dyDescent="0.25"/>
  <cols>
    <col min="1" max="1" width="52.44140625" style="96" customWidth="1"/>
    <col min="2" max="2" width="9.109375" style="95"/>
    <col min="3" max="3" width="23.33203125" style="95" customWidth="1"/>
    <col min="4" max="16384" width="9.109375" style="95"/>
  </cols>
  <sheetData>
    <row r="1" spans="1:3" ht="28.2" x14ac:dyDescent="0.25">
      <c r="A1" s="94" t="s">
        <v>160</v>
      </c>
    </row>
    <row r="3" spans="1:3" x14ac:dyDescent="0.25">
      <c r="A3" s="96" t="s">
        <v>161</v>
      </c>
    </row>
    <row r="4" spans="1:3" x14ac:dyDescent="0.25">
      <c r="A4" s="96" t="s">
        <v>162</v>
      </c>
    </row>
    <row r="5" spans="1:3" x14ac:dyDescent="0.25">
      <c r="A5" s="96" t="s">
        <v>163</v>
      </c>
    </row>
    <row r="6" spans="1:3" ht="13.8" thickBot="1" x14ac:dyDescent="0.3"/>
    <row r="7" spans="1:3" x14ac:dyDescent="0.25">
      <c r="A7" s="97" t="s">
        <v>164</v>
      </c>
      <c r="B7" s="98"/>
      <c r="C7" s="99"/>
    </row>
    <row r="8" spans="1:3" x14ac:dyDescent="0.25">
      <c r="A8" s="100"/>
      <c r="B8" s="101"/>
      <c r="C8" s="102"/>
    </row>
    <row r="9" spans="1:3" x14ac:dyDescent="0.25">
      <c r="A9" s="100" t="s">
        <v>165</v>
      </c>
      <c r="B9" s="103">
        <v>91</v>
      </c>
      <c r="C9" s="104" t="s">
        <v>166</v>
      </c>
    </row>
    <row r="10" spans="1:3" x14ac:dyDescent="0.25">
      <c r="A10" s="100" t="s">
        <v>167</v>
      </c>
      <c r="B10" s="103">
        <v>2.54</v>
      </c>
      <c r="C10" s="104" t="s">
        <v>166</v>
      </c>
    </row>
    <row r="11" spans="1:3" x14ac:dyDescent="0.25">
      <c r="A11" s="100" t="s">
        <v>168</v>
      </c>
      <c r="B11" s="103">
        <v>85</v>
      </c>
      <c r="C11" s="104" t="s">
        <v>169</v>
      </c>
    </row>
    <row r="12" spans="1:3" ht="13.8" thickBot="1" x14ac:dyDescent="0.3">
      <c r="A12" s="100" t="s">
        <v>170</v>
      </c>
      <c r="B12" s="105">
        <v>1</v>
      </c>
      <c r="C12" s="104" t="s">
        <v>171</v>
      </c>
    </row>
    <row r="13" spans="1:3" ht="13.8" thickBot="1" x14ac:dyDescent="0.3">
      <c r="A13" s="100" t="s">
        <v>172</v>
      </c>
      <c r="B13" s="106">
        <f>(2*B9*B10*B11/10000+B12)/1000</f>
        <v>4.9293799999999997E-3</v>
      </c>
      <c r="C13" s="104" t="s">
        <v>173</v>
      </c>
    </row>
    <row r="14" spans="1:3" ht="13.8" thickBot="1" x14ac:dyDescent="0.3">
      <c r="A14" s="107"/>
      <c r="B14" s="108"/>
      <c r="C14" s="109"/>
    </row>
    <row r="16" spans="1:3" ht="13.8" thickBot="1" x14ac:dyDescent="0.3"/>
    <row r="17" spans="1:3" x14ac:dyDescent="0.25">
      <c r="A17" s="97" t="s">
        <v>174</v>
      </c>
      <c r="B17" s="98"/>
      <c r="C17" s="99"/>
    </row>
    <row r="18" spans="1:3" x14ac:dyDescent="0.25">
      <c r="A18" s="110"/>
      <c r="B18" s="101"/>
      <c r="C18" s="102"/>
    </row>
    <row r="19" spans="1:3" x14ac:dyDescent="0.25">
      <c r="A19" s="100" t="s">
        <v>175</v>
      </c>
      <c r="B19" s="105">
        <v>4.5</v>
      </c>
      <c r="C19" s="104" t="s">
        <v>176</v>
      </c>
    </row>
    <row r="20" spans="1:3" ht="13.8" thickBot="1" x14ac:dyDescent="0.3">
      <c r="A20" s="100" t="s">
        <v>177</v>
      </c>
      <c r="B20" s="111">
        <f>B19/0.91/1000</f>
        <v>4.9450549450549448E-3</v>
      </c>
      <c r="C20" s="104" t="s">
        <v>173</v>
      </c>
    </row>
    <row r="21" spans="1:3" x14ac:dyDescent="0.25">
      <c r="A21" s="100"/>
      <c r="B21" s="112"/>
      <c r="C21" s="102"/>
    </row>
    <row r="22" spans="1:3" ht="13.8" thickBot="1" x14ac:dyDescent="0.3">
      <c r="A22" s="107" t="s">
        <v>178</v>
      </c>
      <c r="B22" s="108"/>
      <c r="C22" s="113"/>
    </row>
    <row r="23" spans="1:3" x14ac:dyDescent="0.25">
      <c r="A23" s="114"/>
      <c r="B23" s="112"/>
      <c r="C23" s="101"/>
    </row>
  </sheetData>
  <pageMargins left="0.75" right="0.75" top="1" bottom="1" header="0.5" footer="0.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62:E92"/>
  <sheetViews>
    <sheetView zoomScale="75" workbookViewId="0">
      <selection activeCell="G1" sqref="G1"/>
    </sheetView>
  </sheetViews>
  <sheetFormatPr defaultRowHeight="13.2" x14ac:dyDescent="0.25"/>
  <cols>
    <col min="1" max="1" width="28.44140625" customWidth="1"/>
    <col min="2" max="2" width="89" customWidth="1"/>
    <col min="3" max="3" width="9.33203125" customWidth="1"/>
    <col min="4" max="4" width="17.109375" customWidth="1"/>
    <col min="5" max="5" width="14.5546875" bestFit="1" customWidth="1"/>
  </cols>
  <sheetData>
    <row r="62" spans="1:5" ht="26.4" x14ac:dyDescent="0.25">
      <c r="A62" s="115" t="s">
        <v>179</v>
      </c>
      <c r="B62" s="115" t="s">
        <v>180</v>
      </c>
      <c r="C62" s="115" t="s">
        <v>181</v>
      </c>
      <c r="D62" s="116" t="s">
        <v>182</v>
      </c>
      <c r="E62" s="116" t="s">
        <v>183</v>
      </c>
    </row>
    <row r="63" spans="1:5" ht="21" x14ac:dyDescent="0.25">
      <c r="A63" s="117" t="s">
        <v>184</v>
      </c>
      <c r="B63" s="118" t="s">
        <v>185</v>
      </c>
      <c r="C63" s="119" t="s">
        <v>186</v>
      </c>
      <c r="D63" s="119" t="s">
        <v>187</v>
      </c>
      <c r="E63" s="119">
        <v>3.22</v>
      </c>
    </row>
    <row r="64" spans="1:5" ht="21" x14ac:dyDescent="0.25">
      <c r="A64" s="117" t="s">
        <v>188</v>
      </c>
      <c r="B64" s="118" t="s">
        <v>189</v>
      </c>
      <c r="C64" s="119" t="s">
        <v>190</v>
      </c>
      <c r="D64" s="119" t="s">
        <v>191</v>
      </c>
      <c r="E64" s="119"/>
    </row>
    <row r="65" spans="1:5" ht="21" x14ac:dyDescent="0.25">
      <c r="A65" s="117" t="s">
        <v>192</v>
      </c>
      <c r="B65" s="118" t="s">
        <v>193</v>
      </c>
      <c r="C65" s="119" t="s">
        <v>173</v>
      </c>
      <c r="D65" s="120" t="s">
        <v>194</v>
      </c>
      <c r="E65" s="119"/>
    </row>
    <row r="66" spans="1:5" ht="21" x14ac:dyDescent="0.25">
      <c r="A66" s="117" t="s">
        <v>195</v>
      </c>
      <c r="B66" s="121" t="s">
        <v>196</v>
      </c>
      <c r="C66" s="119" t="s">
        <v>197</v>
      </c>
      <c r="D66" s="119" t="s">
        <v>198</v>
      </c>
      <c r="E66" s="119">
        <v>3.28</v>
      </c>
    </row>
    <row r="67" spans="1:5" ht="21" x14ac:dyDescent="0.25">
      <c r="A67" s="117" t="s">
        <v>199</v>
      </c>
      <c r="B67" s="118" t="s">
        <v>200</v>
      </c>
      <c r="C67" s="119"/>
      <c r="D67" s="119" t="s">
        <v>201</v>
      </c>
      <c r="E67" s="119">
        <v>3.28</v>
      </c>
    </row>
    <row r="68" spans="1:5" ht="21" x14ac:dyDescent="0.25">
      <c r="A68" s="117" t="s">
        <v>202</v>
      </c>
      <c r="B68" s="118" t="s">
        <v>203</v>
      </c>
      <c r="C68" s="119" t="s">
        <v>197</v>
      </c>
      <c r="D68" s="119" t="s">
        <v>204</v>
      </c>
      <c r="E68" s="119"/>
    </row>
    <row r="69" spans="1:5" ht="21" x14ac:dyDescent="0.25">
      <c r="A69" s="117" t="s">
        <v>205</v>
      </c>
      <c r="B69" s="122" t="s">
        <v>206</v>
      </c>
      <c r="C69" s="119" t="s">
        <v>207</v>
      </c>
      <c r="D69" s="119" t="s">
        <v>208</v>
      </c>
      <c r="E69" s="119">
        <v>3.33</v>
      </c>
    </row>
    <row r="70" spans="1:5" ht="21" x14ac:dyDescent="0.25">
      <c r="A70" s="117" t="s">
        <v>209</v>
      </c>
      <c r="B70" s="123" t="s">
        <v>210</v>
      </c>
      <c r="C70" s="119"/>
      <c r="D70" s="119" t="s">
        <v>211</v>
      </c>
      <c r="E70" s="119">
        <v>3.35</v>
      </c>
    </row>
    <row r="71" spans="1:5" ht="21" x14ac:dyDescent="0.25">
      <c r="A71" s="117" t="s">
        <v>212</v>
      </c>
      <c r="B71" s="123" t="s">
        <v>213</v>
      </c>
      <c r="C71" s="119"/>
      <c r="D71" s="119" t="s">
        <v>214</v>
      </c>
      <c r="E71" s="119" t="s">
        <v>215</v>
      </c>
    </row>
    <row r="72" spans="1:5" ht="21" x14ac:dyDescent="0.25">
      <c r="A72" s="117" t="s">
        <v>216</v>
      </c>
      <c r="B72" s="121" t="s">
        <v>217</v>
      </c>
      <c r="C72" s="119" t="s">
        <v>207</v>
      </c>
      <c r="D72" s="119" t="s">
        <v>218</v>
      </c>
      <c r="E72" s="119">
        <v>3.2</v>
      </c>
    </row>
    <row r="73" spans="1:5" ht="21" x14ac:dyDescent="0.25">
      <c r="A73" s="117" t="s">
        <v>219</v>
      </c>
      <c r="B73" s="123" t="s">
        <v>220</v>
      </c>
      <c r="C73" s="119"/>
      <c r="D73" s="119" t="s">
        <v>221</v>
      </c>
      <c r="E73" s="119">
        <v>3.35</v>
      </c>
    </row>
    <row r="74" spans="1:5" ht="21" x14ac:dyDescent="0.25">
      <c r="A74" s="117" t="s">
        <v>222</v>
      </c>
      <c r="B74" s="123" t="s">
        <v>223</v>
      </c>
      <c r="C74" s="119" t="s">
        <v>197</v>
      </c>
      <c r="D74" s="119" t="s">
        <v>224</v>
      </c>
      <c r="E74" s="119">
        <v>3.28</v>
      </c>
    </row>
    <row r="75" spans="1:5" ht="21" x14ac:dyDescent="0.25">
      <c r="A75" s="117" t="s">
        <v>225</v>
      </c>
      <c r="B75" s="118" t="s">
        <v>226</v>
      </c>
      <c r="C75" s="119" t="s">
        <v>197</v>
      </c>
      <c r="D75" s="119" t="s">
        <v>227</v>
      </c>
      <c r="E75" s="119"/>
    </row>
    <row r="76" spans="1:5" ht="21" x14ac:dyDescent="0.25">
      <c r="A76" s="117" t="s">
        <v>228</v>
      </c>
      <c r="B76" s="123" t="s">
        <v>229</v>
      </c>
      <c r="C76" s="119" t="s">
        <v>230</v>
      </c>
      <c r="D76" s="119" t="s">
        <v>231</v>
      </c>
      <c r="E76" s="119">
        <v>3.24</v>
      </c>
    </row>
    <row r="77" spans="1:5" ht="21" x14ac:dyDescent="0.25">
      <c r="A77" s="117" t="s">
        <v>232</v>
      </c>
      <c r="B77" s="118" t="s">
        <v>233</v>
      </c>
      <c r="C77" s="119" t="s">
        <v>190</v>
      </c>
      <c r="D77" s="119" t="s">
        <v>234</v>
      </c>
      <c r="E77" s="119"/>
    </row>
    <row r="78" spans="1:5" ht="21" x14ac:dyDescent="0.25">
      <c r="A78" s="117" t="s">
        <v>235</v>
      </c>
      <c r="B78" s="118" t="s">
        <v>236</v>
      </c>
      <c r="C78" s="119" t="s">
        <v>190</v>
      </c>
      <c r="D78" s="119" t="s">
        <v>237</v>
      </c>
      <c r="E78" s="119"/>
    </row>
    <row r="79" spans="1:5" ht="21" x14ac:dyDescent="0.25">
      <c r="A79" s="117" t="s">
        <v>238</v>
      </c>
      <c r="B79" s="118" t="s">
        <v>239</v>
      </c>
      <c r="C79" s="119" t="s">
        <v>240</v>
      </c>
      <c r="D79" s="119" t="s">
        <v>241</v>
      </c>
      <c r="E79" s="119"/>
    </row>
    <row r="80" spans="1:5" ht="18" x14ac:dyDescent="0.25">
      <c r="A80" s="124" t="s">
        <v>242</v>
      </c>
      <c r="B80" s="125" t="s">
        <v>243</v>
      </c>
      <c r="C80" s="119"/>
      <c r="D80" s="119" t="s">
        <v>187</v>
      </c>
      <c r="E80" s="119">
        <v>3.22</v>
      </c>
    </row>
    <row r="83" spans="1:4" ht="18" x14ac:dyDescent="0.25">
      <c r="A83" s="126" t="s">
        <v>244</v>
      </c>
      <c r="B83" s="127"/>
      <c r="C83" s="128"/>
      <c r="D83" s="128"/>
    </row>
    <row r="84" spans="1:4" ht="15" x14ac:dyDescent="0.25">
      <c r="A84" s="129"/>
      <c r="B84" s="130" t="s">
        <v>245</v>
      </c>
      <c r="C84" s="131"/>
      <c r="D84" s="131"/>
    </row>
    <row r="85" spans="1:4" ht="18" x14ac:dyDescent="0.25">
      <c r="A85" s="126"/>
      <c r="B85" s="126" t="s">
        <v>246</v>
      </c>
      <c r="C85" s="128"/>
      <c r="D85" s="128"/>
    </row>
    <row r="86" spans="1:4" ht="15.6" x14ac:dyDescent="0.25">
      <c r="A86" s="126"/>
      <c r="B86" s="126"/>
      <c r="C86" s="128"/>
      <c r="D86" s="128"/>
    </row>
    <row r="87" spans="1:4" ht="18.600000000000001" x14ac:dyDescent="0.25">
      <c r="A87" s="132"/>
      <c r="B87" s="133" t="s">
        <v>247</v>
      </c>
      <c r="C87" s="128"/>
      <c r="D87" s="128"/>
    </row>
    <row r="88" spans="1:4" ht="18" x14ac:dyDescent="0.25">
      <c r="A88" s="126" t="s">
        <v>248</v>
      </c>
      <c r="B88" s="127"/>
      <c r="C88" s="128"/>
      <c r="D88" s="128"/>
    </row>
    <row r="89" spans="1:4" ht="16.2" x14ac:dyDescent="0.25">
      <c r="A89" s="134"/>
      <c r="B89" s="135" t="s">
        <v>249</v>
      </c>
      <c r="C89" s="128"/>
      <c r="D89" s="128"/>
    </row>
    <row r="90" spans="1:4" ht="31.2" x14ac:dyDescent="0.25">
      <c r="A90" s="136" t="s">
        <v>250</v>
      </c>
      <c r="B90" s="129" t="s">
        <v>251</v>
      </c>
      <c r="C90" s="137"/>
      <c r="D90" s="137"/>
    </row>
    <row r="91" spans="1:4" ht="15.6" x14ac:dyDescent="0.25">
      <c r="A91" s="136"/>
      <c r="B91" s="138" t="s">
        <v>252</v>
      </c>
      <c r="C91" s="137"/>
      <c r="D91" s="137"/>
    </row>
    <row r="92" spans="1:4" ht="18.600000000000001" x14ac:dyDescent="0.25">
      <c r="A92" s="136" t="s">
        <v>253</v>
      </c>
      <c r="B92" s="129" t="s">
        <v>254</v>
      </c>
      <c r="C92" s="137"/>
      <c r="D92" s="137"/>
    </row>
  </sheetData>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Site</vt:lpstr>
      <vt:lpstr>SPMD volume calculator</vt:lpstr>
      <vt:lpstr>Instructions</vt:lpstr>
    </vt:vector>
  </TitlesOfParts>
  <Company>USGS Enterprise Version - CERC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Alvarez, David</dc:creator>
  <cp:lastModifiedBy>Towns-Campbell, Julia</cp:lastModifiedBy>
  <dcterms:created xsi:type="dcterms:W3CDTF">2016-02-16T20:18:48Z</dcterms:created>
  <dcterms:modified xsi:type="dcterms:W3CDTF">2018-09-11T21:34:35Z</dcterms:modified>
</cp:coreProperties>
</file>