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6/04_Jan_2026inFeb/"/>
    </mc:Choice>
  </mc:AlternateContent>
  <xr:revisionPtr revIDLastSave="1" documentId="8_{648B2786-6A6A-4900-AA4D-3B97E7C3599B}" xr6:coauthVersionLast="47" xr6:coauthVersionMax="47" xr10:uidLastSave="{F46686D4-76DF-413E-9DAD-4D698592B14C}"/>
  <bookViews>
    <workbookView xWindow="1830" yWindow="1485" windowWidth="26940" windowHeight="13380" xr2:uid="{00000000-000D-0000-FFFF-FFFF00000000}"/>
  </bookViews>
  <sheets>
    <sheet name="202501 RMReport " sheetId="1" r:id="rId1"/>
  </sheets>
  <definedNames>
    <definedName name="_xlnm.Print_Area" localSheetId="0">'202501 RMReport '!$A$1:$AE$47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U46" i="1"/>
  <c r="U44" i="1"/>
  <c r="L30" i="1"/>
  <c r="R11" i="1"/>
  <c r="U14" i="1"/>
  <c r="U13" i="1"/>
  <c r="Q21" i="1"/>
  <c r="S21" i="1" s="1"/>
  <c r="R2" i="1" l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3" i="1"/>
  <c r="L5" i="1"/>
  <c r="Q18" i="1"/>
  <c r="S18" i="1" s="1"/>
  <c r="Q17" i="1"/>
  <c r="S17" i="1" s="1"/>
  <c r="R12" i="1"/>
  <c r="X20" i="1"/>
  <c r="U20" i="1"/>
  <c r="U19" i="1"/>
  <c r="X19" i="1"/>
  <c r="X17" i="1"/>
  <c r="U17" i="1"/>
  <c r="X15" i="1"/>
  <c r="U15" i="1"/>
  <c r="U18" i="1"/>
  <c r="X18" i="1"/>
  <c r="Q12" i="1" l="1"/>
  <c r="S12" i="1" s="1"/>
  <c r="L12" i="1"/>
  <c r="R46" i="1" l="1"/>
  <c r="R45" i="1"/>
  <c r="R44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13" i="1"/>
  <c r="R4" i="1"/>
  <c r="R10" i="1"/>
  <c r="R9" i="1"/>
  <c r="R8" i="1"/>
  <c r="R7" i="1"/>
  <c r="R6" i="1"/>
  <c r="R5" i="1" l="1"/>
  <c r="Q28" i="1" l="1"/>
  <c r="S28" i="1" s="1"/>
  <c r="Q20" i="1" l="1"/>
  <c r="S20" i="1" s="1"/>
  <c r="Q19" i="1"/>
  <c r="S19" i="1" s="1"/>
  <c r="Q15" i="1" l="1"/>
  <c r="S15" i="1" s="1"/>
  <c r="P47" i="1" l="1"/>
  <c r="O47" i="1"/>
  <c r="N47" i="1"/>
  <c r="M47" i="1"/>
  <c r="Q46" i="1"/>
  <c r="Q45" i="1"/>
  <c r="Q44" i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14" i="1"/>
  <c r="S14" i="1" s="1"/>
  <c r="Q13" i="1"/>
  <c r="L2" i="1"/>
  <c r="L4" i="1"/>
  <c r="L6" i="1"/>
  <c r="L7" i="1"/>
  <c r="L8" i="1"/>
  <c r="L9" i="1"/>
  <c r="L10" i="1"/>
  <c r="L11" i="1"/>
  <c r="L14" i="1"/>
  <c r="L47" i="1" l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2" i="1"/>
  <c r="S2" i="1" s="1"/>
  <c r="Q47" i="1" l="1"/>
</calcChain>
</file>

<file path=xl/sharedStrings.xml><?xml version="1.0" encoding="utf-8"?>
<sst xmlns="http://schemas.openxmlformats.org/spreadsheetml/2006/main" count="233" uniqueCount="121">
  <si>
    <t>Agency</t>
  </si>
  <si>
    <t>Mgt #</t>
  </si>
  <si>
    <t>NARA Group #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</si>
  <si>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</si>
  <si>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</si>
  <si>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</si>
  <si>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</si>
  <si>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</si>
  <si>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</si>
  <si>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</si>
  <si>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</si>
  <si>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</si>
  <si>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</si>
  <si>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</si>
  <si>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</si>
  <si>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</si>
  <si>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</si>
  <si>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</si>
  <si>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</si>
  <si>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</si>
  <si>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</si>
  <si>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</si>
  <si>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</si>
  <si>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Number of color Rolls</t>
  </si>
  <si>
    <t>Aircraft</t>
  </si>
  <si>
    <t>Yes</t>
  </si>
  <si>
    <t>H</t>
  </si>
  <si>
    <t>USGS - Agency H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</si>
  <si>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</si>
  <si>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</si>
  <si>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</si>
  <si>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</si>
  <si>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</si>
  <si>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</si>
  <si>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</si>
  <si>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</si>
  <si>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</si>
  <si>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</si>
  <si>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</si>
  <si>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</si>
  <si>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</si>
  <si>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U</t>
  </si>
  <si>
    <t>Urban Area</t>
  </si>
  <si>
    <t>National High Altitude Photography</t>
  </si>
  <si>
    <t>National Aerial Photography Program</t>
  </si>
  <si>
    <t>Landsat MSS 70 mm black &amp; white rolls (NSLRSDA)</t>
  </si>
  <si>
    <t>Satellite</t>
  </si>
  <si>
    <t>Canadian Landsat 70 mm (NSLRSDA)</t>
  </si>
  <si>
    <t>?</t>
  </si>
  <si>
    <t>Landsat RBV 70-mm (NSLRSDA)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</si>
  <si>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</si>
  <si>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</si>
  <si>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</si>
  <si>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</si>
  <si>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</si>
  <si>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</si>
  <si>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</si>
  <si>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</si>
  <si>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</si>
  <si>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</si>
  <si>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</si>
  <si>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</si>
  <si>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 xml:space="preserve">National Park Service </t>
  </si>
  <si>
    <t>Bureau of Reclamation</t>
  </si>
  <si>
    <t>Large Format Camera</t>
  </si>
  <si>
    <t>G</t>
  </si>
  <si>
    <t>Gemini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</si>
  <si>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</si>
  <si>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</si>
  <si>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</si>
  <si>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</si>
  <si>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</si>
  <si>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</si>
  <si>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</si>
  <si>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</si>
  <si>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</si>
  <si>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</si>
  <si>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</si>
  <si>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</si>
  <si>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</si>
  <si>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</si>
  <si>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NASA/Marshall Space Flight Center</t>
  </si>
  <si>
    <t>Michigan DNR (Faundeen)</t>
  </si>
  <si>
    <t>CA Earthquake Film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</si>
  <si>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</si>
  <si>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</si>
  <si>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</si>
  <si>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</si>
  <si>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Untitled Frames</t>
  </si>
  <si>
    <t>National Park Service - Alaska</t>
  </si>
  <si>
    <t>NARA Transfer Request (TR)</t>
  </si>
  <si>
    <t>Number of Rolls Boxed Up</t>
  </si>
  <si>
    <t>Box Level Inventory completed</t>
  </si>
  <si>
    <t>Boxes on Pallets</t>
  </si>
  <si>
    <t>Boxes/ Pallets Shipped to NARA</t>
  </si>
  <si>
    <t>TR-0057-2024-0016</t>
  </si>
  <si>
    <t>TR-0057-2024-0059</t>
  </si>
  <si>
    <t>TR-0057-2024-0058</t>
  </si>
  <si>
    <t>TR-0079-2023-0154</t>
  </si>
  <si>
    <t>TR-0115-2024-0012</t>
  </si>
  <si>
    <t>TR-0255-2024-0148</t>
  </si>
  <si>
    <t>TR-0057-2023-0010</t>
  </si>
  <si>
    <t>TR-0057-2023-0009</t>
  </si>
  <si>
    <t>U.S. Geological Survey: full truckload: 2,399 rolls</t>
  </si>
  <si>
    <t>U.S. Geological Survey: remainder: 1,388 rolls</t>
  </si>
  <si>
    <t>TR-0057-2024-0092</t>
  </si>
  <si>
    <t>North American Glacier Aerial Photography</t>
  </si>
  <si>
    <t>Data entry and scanning are in progress.</t>
  </si>
  <si>
    <t>83/3</t>
  </si>
  <si>
    <t>Film boxing is complete.</t>
  </si>
  <si>
    <t>NHAP CIR - No dupes exist.  EROS has the Originals.  NHAP B&amp;W = mixed Ownership. APFO has half of the originals and EROS has the other.  Only CIR rolls have been scanned at High Resolution.
# of original CIR Rolls (dupes have already been pulled) 1,685 and 1,213 original B&amp;W = 2,898 (Column I)
34 rolls of dupe NHAPOK (Which is our only copy) 
# of B&amp;W dupes:  approximately 1,213 (cans next to originals on the shelf, but no record in the database)</t>
  </si>
  <si>
    <t>859 rolls of NAPP Originals remain at EROS &amp; have not been scanned (APFO is scanning them)
# of Original CIR rolls: 859 and # of Original BW Rolls: 3,465             = 4,324 (Column I)
# of CIR Dupes 2,890 (2,820 2nd gen 'orig' + 70 excess rolls)
# of BW dupes: 3,072 (1,921 2nd gen 'orig' + 1,151 excess rolls) 
  (2,820 + 1,921 = 4,741 – Column J)</t>
  </si>
  <si>
    <t>Landsat MSS 9-inch (NSLRSDA) (Chips)</t>
  </si>
  <si>
    <t>Landsat TM 9-inch (NSLRSDA) (Chips)</t>
  </si>
  <si>
    <t>Landsat RBV 9-inch (NSLRSDA) (Chips)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</si>
  <si>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</si>
  <si>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Canada Film :  423,543 MSS,  105,964 TM</t>
  </si>
  <si>
    <t>This is a film copy that EROS does not have either a good digital file for or no digital file</t>
  </si>
  <si>
    <t>Michigan DNR film data entry and scanning are in progress</t>
  </si>
  <si>
    <t>Geo-referencing is ongoing.</t>
  </si>
  <si>
    <t>Data entry is complete. Scanning is in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</si>
</sst>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horizontal="center" wrapText="1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vertical="top" wrapText="1"/>
    </xf>
    <xf numFmtId="3" fontId="0" fillId="0" borderId="0" xfId="0" applyNumberFormat="1" applyFill="1" applyAlignment="1">
      <alignment horizontal="right"/>
    </xf>
    <xf numFmtId="3" fontId="0" fillId="0" borderId="0" xfId="0" quotePrefix="1" applyNumberFormat="1" applyFill="1" applyAlignment="1">
      <alignment horizontal="center"/>
    </xf>
    <xf numFmtId="0" fontId="18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RowHeight="15" x14ac:dyDescent="0.25"/>
  <cols>
    <col min="1" max="1" width="7.5703125" style="4" customWidth="1"/>
    <col min="2" max="2" width="6.7109375" style="4" customWidth="1"/>
    <col min="3" max="3" width="9.140625" style="4"/>
    <col min="4" max="4" width="22" style="4" customWidth="1"/>
    <col min="5" max="5" width="45" style="4" customWidth="1"/>
    <col min="6" max="6" width="9.140625" style="4"/>
    <col min="7" max="7" width="8.28515625" style="4" customWidth="1"/>
    <col min="8" max="8" width="8" style="4" customWidth="1"/>
    <col min="9" max="9" width="10.42578125" style="5" customWidth="1"/>
    <col min="10" max="10" width="11.42578125" style="5" customWidth="1"/>
    <col min="11" max="11" width="9.140625" style="5"/>
    <col min="12" max="12" width="12.140625" style="5" customWidth="1"/>
    <col min="13" max="13" width="10" style="5" customWidth="1"/>
    <col min="14" max="14" width="11" style="5" customWidth="1"/>
    <col min="15" max="15" width="11.42578125" style="5" customWidth="1"/>
    <col min="16" max="16" width="10.85546875" style="5" customWidth="1"/>
    <col min="17" max="17" width="10.7109375" style="5" customWidth="1"/>
    <col min="18" max="19" width="9.140625" style="5"/>
    <col min="20" max="20" width="10.42578125" style="5" customWidth="1"/>
    <col min="21" max="21" width="11.7109375" style="5" customWidth="1"/>
    <col min="22" max="22" width="11.42578125" style="5" customWidth="1"/>
    <col min="23" max="23" width="9.140625" style="5"/>
    <col min="24" max="24" width="12.42578125" style="5" customWidth="1"/>
    <col min="25" max="25" width="9.140625" style="5" customWidth="1"/>
    <col min="26" max="26" width="8.85546875" style="5" customWidth="1"/>
    <col min="27" max="27" width="8.7109375" style="5" customWidth="1"/>
    <col min="28" max="28" width="10.42578125" style="6" customWidth="1"/>
    <col min="29" max="29" width="9.140625" style="5" customWidth="1"/>
    <col min="30" max="30" width="10.5703125" style="5" customWidth="1"/>
    <col min="31" max="31" width="57.7109375" style="4" customWidth="1"/>
    <col min="32" max="16384" width="9.140625" style="4"/>
  </cols>
  <sheetData>
    <row r="1" spans="1:31" ht="83.25" customHeight="1" x14ac:dyDescent="0.25">
      <c r="A1" s="1" t="s">
        <v>0</v>
      </c>
      <c r="B1" s="1" t="s">
        <v>1</v>
      </c>
      <c r="C1" s="1" t="s">
        <v>2</v>
      </c>
      <c r="D1" s="1" t="s">
        <v>90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88</v>
      </c>
      <c r="Z1" s="2" t="s">
        <v>23</v>
      </c>
      <c r="AA1" s="2" t="s">
        <v>91</v>
      </c>
      <c r="AB1" s="3" t="s">
        <v>92</v>
      </c>
      <c r="AC1" s="2" t="s">
        <v>93</v>
      </c>
      <c r="AD1" s="2" t="s">
        <v>94</v>
      </c>
    </row>
    <row r="2" spans="1:31" x14ac:dyDescent="0.25">
      <c r="A2" s="4">
        <v>1</v>
      </c>
      <c r="B2" s="4">
        <v>4</v>
      </c>
      <c r="C2" s="4">
        <v>57</v>
      </c>
      <c r="D2" s="4" t="s">
        <v>102</v>
      </c>
      <c r="E2" s="4" t="s">
        <v>103</v>
      </c>
      <c r="F2" s="4" t="s">
        <v>24</v>
      </c>
      <c r="G2" s="4">
        <v>1937</v>
      </c>
      <c r="H2" s="4">
        <v>2014</v>
      </c>
      <c r="I2" s="5">
        <v>7440</v>
      </c>
      <c r="J2" s="5">
        <v>43</v>
      </c>
      <c r="K2" s="5">
        <v>1945</v>
      </c>
      <c r="L2" s="5">
        <f t="shared" ref="L2:L13" si="0">SUM(I2:K2)</f>
        <v>9428</v>
      </c>
      <c r="M2" s="5">
        <v>0</v>
      </c>
      <c r="N2" s="5">
        <v>12443</v>
      </c>
      <c r="O2" s="5">
        <v>2665770</v>
      </c>
      <c r="P2" s="5">
        <v>2665770</v>
      </c>
      <c r="Q2" s="5">
        <f>O2-P2</f>
        <v>0</v>
      </c>
      <c r="R2" s="5">
        <f>(P2/O2)*100</f>
        <v>100</v>
      </c>
      <c r="S2" s="5">
        <f>ROUND(Q2/150/30,0)</f>
        <v>0</v>
      </c>
      <c r="U2" s="5">
        <v>2994466</v>
      </c>
      <c r="W2" s="5" t="s">
        <v>25</v>
      </c>
      <c r="X2" s="5">
        <v>1964849</v>
      </c>
      <c r="Y2" s="5">
        <v>334376</v>
      </c>
      <c r="Z2" s="5">
        <v>1776</v>
      </c>
      <c r="AE2" s="4" t="s">
        <v>119</v>
      </c>
    </row>
    <row r="3" spans="1:31" x14ac:dyDescent="0.25">
      <c r="A3" s="4">
        <v>1</v>
      </c>
      <c r="B3" s="4">
        <v>4</v>
      </c>
      <c r="C3" s="4">
        <v>57</v>
      </c>
      <c r="D3" s="4" t="s">
        <v>101</v>
      </c>
      <c r="E3" s="4" t="s">
        <v>104</v>
      </c>
      <c r="F3" s="4" t="s">
        <v>24</v>
      </c>
      <c r="G3" s="4">
        <v>1937</v>
      </c>
      <c r="H3" s="4">
        <v>2014</v>
      </c>
    </row>
    <row r="4" spans="1:31" x14ac:dyDescent="0.25">
      <c r="A4" s="4" t="s">
        <v>26</v>
      </c>
      <c r="B4" s="4">
        <v>17</v>
      </c>
      <c r="C4" s="4">
        <v>57</v>
      </c>
      <c r="D4" s="4" t="s">
        <v>95</v>
      </c>
      <c r="E4" s="4" t="s">
        <v>27</v>
      </c>
      <c r="F4" s="4" t="s">
        <v>24</v>
      </c>
      <c r="G4" s="4">
        <v>1937</v>
      </c>
      <c r="H4" s="4">
        <v>2012</v>
      </c>
      <c r="I4" s="5">
        <v>3399</v>
      </c>
      <c r="J4" s="5">
        <v>305</v>
      </c>
      <c r="K4" s="5">
        <v>16</v>
      </c>
      <c r="L4" s="5">
        <f t="shared" si="0"/>
        <v>3720</v>
      </c>
      <c r="M4" s="5">
        <v>0</v>
      </c>
      <c r="N4" s="5">
        <v>231</v>
      </c>
      <c r="O4" s="5">
        <v>142931</v>
      </c>
      <c r="P4" s="5">
        <v>111200</v>
      </c>
      <c r="Q4" s="5">
        <f t="shared" ref="Q4:Q18" si="1">O4-P4</f>
        <v>31731</v>
      </c>
      <c r="R4" s="5">
        <f>(P4/O4)*100</f>
        <v>77.799777515024743</v>
      </c>
      <c r="S4" s="5">
        <f>ROUND(Q4/150/30,0)</f>
        <v>7</v>
      </c>
      <c r="U4" s="5">
        <v>151462</v>
      </c>
      <c r="W4" s="5" t="s">
        <v>25</v>
      </c>
      <c r="X4" s="5">
        <v>55153</v>
      </c>
      <c r="Y4" s="5">
        <v>9544</v>
      </c>
      <c r="Z4" s="5">
        <v>284</v>
      </c>
      <c r="AE4" s="4" t="s">
        <v>118</v>
      </c>
    </row>
    <row r="5" spans="1:31" x14ac:dyDescent="0.25">
      <c r="A5" s="4" t="s">
        <v>26</v>
      </c>
      <c r="B5" s="4">
        <v>47</v>
      </c>
      <c r="C5" s="4">
        <v>57</v>
      </c>
      <c r="D5" s="4" t="s">
        <v>96</v>
      </c>
      <c r="E5" s="4" t="s">
        <v>28</v>
      </c>
      <c r="F5" s="4" t="s">
        <v>24</v>
      </c>
      <c r="G5" s="4">
        <v>1956</v>
      </c>
      <c r="H5" s="4">
        <v>2002</v>
      </c>
      <c r="I5" s="5">
        <v>9629</v>
      </c>
      <c r="J5" s="5">
        <v>0</v>
      </c>
      <c r="K5" s="5">
        <v>0</v>
      </c>
      <c r="L5" s="5">
        <f t="shared" si="0"/>
        <v>9629</v>
      </c>
      <c r="M5" s="5">
        <v>0</v>
      </c>
      <c r="N5" s="5">
        <v>0</v>
      </c>
      <c r="O5" s="5">
        <v>64613</v>
      </c>
      <c r="P5" s="5">
        <v>64613</v>
      </c>
      <c r="Q5" s="5">
        <f t="shared" si="1"/>
        <v>0</v>
      </c>
      <c r="R5" s="5">
        <f>(P5/O5)*100</f>
        <v>100</v>
      </c>
      <c r="S5" s="5">
        <f>ROUND(Q5/150/30,0)</f>
        <v>0</v>
      </c>
      <c r="T5" s="5" t="s">
        <v>29</v>
      </c>
      <c r="U5" s="5">
        <v>131548</v>
      </c>
      <c r="W5" s="5" t="s">
        <v>25</v>
      </c>
      <c r="X5" s="5">
        <v>0</v>
      </c>
      <c r="Y5" s="5">
        <v>66935</v>
      </c>
      <c r="Z5" s="5">
        <v>615</v>
      </c>
      <c r="AE5" s="1"/>
    </row>
    <row r="6" spans="1:31" x14ac:dyDescent="0.25">
      <c r="A6" s="4" t="s">
        <v>26</v>
      </c>
      <c r="B6" s="4">
        <v>37</v>
      </c>
      <c r="C6" s="4">
        <v>57</v>
      </c>
      <c r="D6" s="4" t="s">
        <v>95</v>
      </c>
      <c r="E6" s="4" t="s">
        <v>30</v>
      </c>
      <c r="F6" s="4" t="s">
        <v>24</v>
      </c>
      <c r="G6" s="4">
        <v>1968</v>
      </c>
      <c r="H6" s="4">
        <v>2008</v>
      </c>
      <c r="I6" s="5">
        <v>256</v>
      </c>
      <c r="J6" s="5">
        <v>49</v>
      </c>
      <c r="K6" s="5">
        <v>2</v>
      </c>
      <c r="L6" s="5">
        <f t="shared" si="0"/>
        <v>307</v>
      </c>
      <c r="M6" s="5">
        <v>0</v>
      </c>
      <c r="N6" s="5">
        <v>0</v>
      </c>
      <c r="O6" s="5">
        <v>32280</v>
      </c>
      <c r="P6" s="5">
        <v>32280</v>
      </c>
      <c r="Q6" s="5">
        <f t="shared" si="1"/>
        <v>0</v>
      </c>
      <c r="R6" s="5">
        <f>(P6/O6)*100</f>
        <v>100</v>
      </c>
      <c r="S6" s="5">
        <f t="shared" ref="S6:S14" si="2">ROUND(Q6/150/30,0)</f>
        <v>0</v>
      </c>
      <c r="U6" s="5">
        <v>32501</v>
      </c>
      <c r="W6" s="5" t="s">
        <v>31</v>
      </c>
      <c r="X6" s="5">
        <v>2078</v>
      </c>
      <c r="Y6" s="5">
        <v>228</v>
      </c>
      <c r="Z6" s="5">
        <v>190</v>
      </c>
    </row>
    <row r="7" spans="1:31" x14ac:dyDescent="0.25">
      <c r="A7" s="4" t="s">
        <v>32</v>
      </c>
      <c r="B7" s="4">
        <v>14</v>
      </c>
      <c r="C7" s="4">
        <v>57</v>
      </c>
      <c r="D7" s="4" t="s">
        <v>95</v>
      </c>
      <c r="E7" s="4" t="s">
        <v>33</v>
      </c>
      <c r="F7" s="4" t="s">
        <v>24</v>
      </c>
      <c r="G7" s="4">
        <v>1940</v>
      </c>
      <c r="H7" s="4">
        <v>2000</v>
      </c>
      <c r="I7" s="5">
        <v>0</v>
      </c>
      <c r="J7" s="5">
        <v>0</v>
      </c>
      <c r="K7" s="5">
        <v>550</v>
      </c>
      <c r="L7" s="5">
        <f t="shared" si="0"/>
        <v>550</v>
      </c>
      <c r="M7" s="5">
        <v>0</v>
      </c>
      <c r="N7" s="5">
        <v>5970</v>
      </c>
      <c r="O7" s="5">
        <v>326925</v>
      </c>
      <c r="P7" s="5">
        <v>326925</v>
      </c>
      <c r="Q7" s="5">
        <f t="shared" si="1"/>
        <v>0</v>
      </c>
      <c r="R7" s="5">
        <f t="shared" ref="R7:R41" si="3">(P7/O7)*100</f>
        <v>100</v>
      </c>
      <c r="S7" s="5">
        <f t="shared" si="2"/>
        <v>0</v>
      </c>
      <c r="U7" s="5">
        <v>346043</v>
      </c>
      <c r="W7" s="5" t="s">
        <v>25</v>
      </c>
      <c r="X7" s="5">
        <v>254794</v>
      </c>
      <c r="Y7" s="5">
        <v>16633</v>
      </c>
      <c r="Z7" s="5">
        <v>2</v>
      </c>
    </row>
    <row r="8" spans="1:31" x14ac:dyDescent="0.25">
      <c r="A8" s="4" t="s">
        <v>34</v>
      </c>
      <c r="B8" s="4">
        <v>21</v>
      </c>
      <c r="C8" s="4">
        <v>57</v>
      </c>
      <c r="D8" s="4" t="s">
        <v>95</v>
      </c>
      <c r="E8" s="4" t="s">
        <v>35</v>
      </c>
      <c r="F8" s="4" t="s">
        <v>24</v>
      </c>
      <c r="G8" s="4">
        <v>1975</v>
      </c>
      <c r="H8" s="4">
        <v>1996</v>
      </c>
      <c r="I8" s="5">
        <v>14</v>
      </c>
      <c r="J8" s="5">
        <v>0</v>
      </c>
      <c r="K8" s="5">
        <v>11</v>
      </c>
      <c r="L8" s="5">
        <f t="shared" si="0"/>
        <v>25</v>
      </c>
      <c r="M8" s="5">
        <v>0</v>
      </c>
      <c r="N8" s="5">
        <v>0</v>
      </c>
      <c r="O8" s="5">
        <v>2096</v>
      </c>
      <c r="P8" s="5">
        <v>2096</v>
      </c>
      <c r="Q8" s="5">
        <f t="shared" si="1"/>
        <v>0</v>
      </c>
      <c r="R8" s="5">
        <f t="shared" si="3"/>
        <v>100</v>
      </c>
      <c r="S8" s="5">
        <f t="shared" si="2"/>
        <v>0</v>
      </c>
      <c r="U8" s="5">
        <v>2139</v>
      </c>
      <c r="W8" s="5" t="s">
        <v>31</v>
      </c>
      <c r="X8" s="5">
        <v>1893</v>
      </c>
      <c r="Y8" s="5">
        <v>43</v>
      </c>
      <c r="Z8" s="5">
        <v>14</v>
      </c>
    </row>
    <row r="9" spans="1:31" x14ac:dyDescent="0.25">
      <c r="A9" s="4" t="s">
        <v>36</v>
      </c>
      <c r="B9" s="4">
        <v>24</v>
      </c>
      <c r="C9" s="4">
        <v>57</v>
      </c>
      <c r="D9" s="4" t="s">
        <v>95</v>
      </c>
      <c r="E9" s="4" t="s">
        <v>37</v>
      </c>
      <c r="F9" s="4" t="s">
        <v>24</v>
      </c>
      <c r="G9" s="4">
        <v>1971</v>
      </c>
      <c r="H9" s="4">
        <v>1972</v>
      </c>
      <c r="I9" s="5">
        <v>1</v>
      </c>
      <c r="J9" s="5">
        <v>1</v>
      </c>
      <c r="K9" s="5">
        <v>1</v>
      </c>
      <c r="L9" s="5">
        <f t="shared" si="0"/>
        <v>3</v>
      </c>
      <c r="M9" s="5">
        <v>0</v>
      </c>
      <c r="N9" s="5">
        <v>0</v>
      </c>
      <c r="O9" s="5">
        <v>88</v>
      </c>
      <c r="P9" s="5">
        <v>88</v>
      </c>
      <c r="Q9" s="5">
        <f t="shared" si="1"/>
        <v>0</v>
      </c>
      <c r="R9" s="5">
        <f t="shared" si="3"/>
        <v>100</v>
      </c>
      <c r="S9" s="5">
        <f t="shared" si="2"/>
        <v>0</v>
      </c>
      <c r="U9" s="5">
        <v>88</v>
      </c>
      <c r="W9" s="5" t="s">
        <v>38</v>
      </c>
      <c r="X9" s="5">
        <v>66</v>
      </c>
      <c r="Y9" s="5">
        <v>0</v>
      </c>
      <c r="Z9" s="5">
        <v>1</v>
      </c>
    </row>
    <row r="10" spans="1:31" x14ac:dyDescent="0.25">
      <c r="A10" s="4" t="s">
        <v>39</v>
      </c>
      <c r="B10" s="4">
        <v>53</v>
      </c>
      <c r="C10" s="4">
        <v>57</v>
      </c>
      <c r="D10" s="4" t="s">
        <v>96</v>
      </c>
      <c r="E10" s="4" t="s">
        <v>40</v>
      </c>
      <c r="F10" s="4" t="s">
        <v>24</v>
      </c>
      <c r="G10" s="4">
        <v>1956</v>
      </c>
      <c r="H10" s="4">
        <v>1975</v>
      </c>
      <c r="I10" s="5">
        <v>856</v>
      </c>
      <c r="J10" s="5">
        <v>1</v>
      </c>
      <c r="K10" s="5">
        <v>0</v>
      </c>
      <c r="L10" s="5">
        <f t="shared" si="0"/>
        <v>857</v>
      </c>
      <c r="M10" s="5">
        <v>0</v>
      </c>
      <c r="N10" s="5">
        <v>0</v>
      </c>
      <c r="O10" s="5">
        <v>193864</v>
      </c>
      <c r="P10" s="5">
        <v>10318</v>
      </c>
      <c r="Q10" s="5">
        <f t="shared" si="1"/>
        <v>183546</v>
      </c>
      <c r="R10" s="5">
        <f t="shared" si="3"/>
        <v>5.3222877893781213</v>
      </c>
      <c r="S10" s="5">
        <f>ROUND(Q10/240/30,0)</f>
        <v>25</v>
      </c>
      <c r="U10" s="5">
        <v>42812</v>
      </c>
      <c r="W10" s="5" t="s">
        <v>38</v>
      </c>
      <c r="X10" s="5">
        <v>28061</v>
      </c>
      <c r="Y10" s="5">
        <v>96</v>
      </c>
      <c r="Z10" s="5">
        <v>0</v>
      </c>
      <c r="AE10" s="4" t="s">
        <v>107</v>
      </c>
    </row>
    <row r="11" spans="1:31" x14ac:dyDescent="0.25">
      <c r="A11" s="4" t="s">
        <v>41</v>
      </c>
      <c r="B11" s="4">
        <v>89</v>
      </c>
      <c r="C11" s="4">
        <v>57</v>
      </c>
      <c r="D11" s="4" t="s">
        <v>95</v>
      </c>
      <c r="E11" s="4" t="s">
        <v>42</v>
      </c>
      <c r="F11" s="4" t="s">
        <v>24</v>
      </c>
      <c r="G11" s="4">
        <v>2001</v>
      </c>
      <c r="H11" s="4">
        <v>2010</v>
      </c>
      <c r="I11" s="5">
        <v>559</v>
      </c>
      <c r="J11" s="5">
        <v>18</v>
      </c>
      <c r="K11" s="5">
        <v>0</v>
      </c>
      <c r="L11" s="5">
        <f t="shared" si="0"/>
        <v>577</v>
      </c>
      <c r="M11" s="5">
        <v>0</v>
      </c>
      <c r="N11" s="5">
        <v>0</v>
      </c>
      <c r="O11" s="5">
        <v>91324</v>
      </c>
      <c r="P11" s="5">
        <v>91324</v>
      </c>
      <c r="Q11" s="5">
        <f t="shared" si="1"/>
        <v>0</v>
      </c>
      <c r="R11" s="5">
        <f t="shared" si="3"/>
        <v>100</v>
      </c>
      <c r="S11" s="5">
        <f t="shared" si="2"/>
        <v>0</v>
      </c>
      <c r="U11" s="5">
        <v>93457</v>
      </c>
      <c r="W11" s="5" t="s">
        <v>25</v>
      </c>
      <c r="X11" s="5">
        <v>86388</v>
      </c>
      <c r="Y11" s="5">
        <v>2153</v>
      </c>
      <c r="Z11" s="5">
        <v>561</v>
      </c>
    </row>
    <row r="12" spans="1:31" x14ac:dyDescent="0.25">
      <c r="A12" s="4">
        <v>1</v>
      </c>
      <c r="B12" s="4">
        <v>54</v>
      </c>
      <c r="C12" s="4">
        <v>57</v>
      </c>
      <c r="D12" s="4" t="s">
        <v>105</v>
      </c>
      <c r="E12" s="4" t="s">
        <v>106</v>
      </c>
      <c r="F12" s="4" t="s">
        <v>24</v>
      </c>
      <c r="G12" s="4">
        <v>1951</v>
      </c>
      <c r="H12" s="4">
        <v>2001</v>
      </c>
      <c r="I12" s="5">
        <v>1027</v>
      </c>
      <c r="J12" s="5">
        <v>4</v>
      </c>
      <c r="K12" s="5">
        <v>1</v>
      </c>
      <c r="L12" s="5">
        <f t="shared" si="0"/>
        <v>1032</v>
      </c>
      <c r="M12" s="5">
        <v>0</v>
      </c>
      <c r="N12" s="5">
        <v>0</v>
      </c>
      <c r="O12" s="5">
        <v>94157</v>
      </c>
      <c r="P12" s="5">
        <v>87705</v>
      </c>
      <c r="Q12" s="5">
        <f t="shared" si="1"/>
        <v>6452</v>
      </c>
      <c r="R12" s="5">
        <f t="shared" si="3"/>
        <v>93.14761515341398</v>
      </c>
      <c r="S12" s="5">
        <f>ROUND(Q12/75/30,0)</f>
        <v>3</v>
      </c>
      <c r="U12" s="5">
        <v>95536</v>
      </c>
      <c r="W12" s="5" t="s">
        <v>25</v>
      </c>
      <c r="X12" s="5">
        <v>0</v>
      </c>
      <c r="Y12" s="5">
        <v>1379</v>
      </c>
      <c r="Z12" s="5">
        <v>54</v>
      </c>
      <c r="AE12" s="4" t="s">
        <v>120</v>
      </c>
    </row>
    <row r="13" spans="1:31" ht="122.25" customHeight="1" x14ac:dyDescent="0.25">
      <c r="A13" s="4">
        <v>1</v>
      </c>
      <c r="B13" s="4">
        <v>1</v>
      </c>
      <c r="C13" s="4">
        <v>57</v>
      </c>
      <c r="D13" s="4" t="s">
        <v>96</v>
      </c>
      <c r="E13" s="4" t="s">
        <v>43</v>
      </c>
      <c r="F13" s="4" t="s">
        <v>24</v>
      </c>
      <c r="G13" s="4">
        <v>1980</v>
      </c>
      <c r="H13" s="4">
        <v>1989</v>
      </c>
      <c r="I13" s="5">
        <v>2898</v>
      </c>
      <c r="J13" s="5">
        <v>34</v>
      </c>
      <c r="K13" s="5">
        <v>3</v>
      </c>
      <c r="L13" s="5">
        <f t="shared" si="0"/>
        <v>2935</v>
      </c>
      <c r="M13" s="5">
        <v>0</v>
      </c>
      <c r="N13" s="5">
        <v>0</v>
      </c>
      <c r="O13" s="5">
        <v>511039</v>
      </c>
      <c r="P13" s="5">
        <v>306503</v>
      </c>
      <c r="Q13" s="5">
        <f t="shared" si="1"/>
        <v>204536</v>
      </c>
      <c r="R13" s="5">
        <f t="shared" si="3"/>
        <v>59.976440154273938</v>
      </c>
      <c r="U13" s="5">
        <f>O13+Y13</f>
        <v>563650</v>
      </c>
      <c r="V13" s="5" t="s">
        <v>25</v>
      </c>
      <c r="W13" s="5" t="s">
        <v>25</v>
      </c>
      <c r="X13" s="5">
        <v>482523</v>
      </c>
      <c r="Y13" s="5">
        <v>52611</v>
      </c>
      <c r="Z13" s="5">
        <v>1719</v>
      </c>
      <c r="AE13" s="7" t="s">
        <v>110</v>
      </c>
    </row>
    <row r="14" spans="1:31" ht="104.25" customHeight="1" x14ac:dyDescent="0.25">
      <c r="A14" s="4">
        <v>1</v>
      </c>
      <c r="B14" s="4">
        <v>2</v>
      </c>
      <c r="C14" s="4">
        <v>57</v>
      </c>
      <c r="D14" s="4" t="s">
        <v>96</v>
      </c>
      <c r="E14" s="4" t="s">
        <v>44</v>
      </c>
      <c r="F14" s="4" t="s">
        <v>24</v>
      </c>
      <c r="G14" s="4">
        <v>1987</v>
      </c>
      <c r="H14" s="4">
        <v>2007</v>
      </c>
      <c r="I14" s="5">
        <v>4324</v>
      </c>
      <c r="J14" s="5">
        <v>4741</v>
      </c>
      <c r="K14" s="5">
        <v>1221</v>
      </c>
      <c r="L14" s="5">
        <f>SUM(I14:K14)</f>
        <v>10286</v>
      </c>
      <c r="M14" s="5">
        <v>0</v>
      </c>
      <c r="N14" s="5">
        <v>0</v>
      </c>
      <c r="O14" s="5">
        <v>1384972</v>
      </c>
      <c r="P14" s="5">
        <v>31875</v>
      </c>
      <c r="Q14" s="5">
        <f t="shared" si="1"/>
        <v>1353097</v>
      </c>
      <c r="R14" s="5">
        <f t="shared" si="3"/>
        <v>2.3014905716505463</v>
      </c>
      <c r="S14" s="5">
        <f t="shared" si="2"/>
        <v>301</v>
      </c>
      <c r="U14" s="5">
        <f>O14+Y14</f>
        <v>1400307</v>
      </c>
      <c r="V14" s="5" t="s">
        <v>25</v>
      </c>
      <c r="W14" s="5" t="s">
        <v>25</v>
      </c>
      <c r="X14" s="5">
        <v>1391839</v>
      </c>
      <c r="Y14" s="5">
        <v>15335</v>
      </c>
      <c r="Z14" s="5">
        <v>3679</v>
      </c>
      <c r="AE14" s="1" t="s">
        <v>111</v>
      </c>
    </row>
    <row r="15" spans="1:31" ht="75" x14ac:dyDescent="0.25">
      <c r="A15" s="4">
        <v>8</v>
      </c>
      <c r="B15" s="4" t="s">
        <v>38</v>
      </c>
      <c r="D15" s="4" t="s">
        <v>97</v>
      </c>
      <c r="E15" s="4" t="s">
        <v>45</v>
      </c>
      <c r="F15" s="4" t="s">
        <v>46</v>
      </c>
      <c r="G15" s="4">
        <v>1972</v>
      </c>
      <c r="H15" s="4">
        <v>1979</v>
      </c>
      <c r="L15" s="5">
        <v>7084</v>
      </c>
      <c r="M15" s="5">
        <v>0</v>
      </c>
      <c r="N15" s="5">
        <v>0</v>
      </c>
      <c r="O15" s="5">
        <v>1256556</v>
      </c>
      <c r="P15" s="5">
        <v>440</v>
      </c>
      <c r="Q15" s="5">
        <f t="shared" si="1"/>
        <v>1256116</v>
      </c>
      <c r="R15" s="5">
        <f t="shared" si="3"/>
        <v>3.5016346267098326E-2</v>
      </c>
      <c r="S15" s="5">
        <f>ROUND(Q15/250/30,0)</f>
        <v>167</v>
      </c>
      <c r="U15" s="5">
        <f>O15</f>
        <v>1256556</v>
      </c>
      <c r="V15" s="5" t="s">
        <v>25</v>
      </c>
      <c r="W15" s="5" t="s">
        <v>29</v>
      </c>
      <c r="X15" s="5">
        <f>O15</f>
        <v>1256556</v>
      </c>
      <c r="Y15" s="5">
        <v>0</v>
      </c>
      <c r="Z15" s="5">
        <v>0</v>
      </c>
      <c r="AE15" s="1" t="s">
        <v>115</v>
      </c>
    </row>
    <row r="16" spans="1:31" x14ac:dyDescent="0.25">
      <c r="A16" s="4">
        <v>8</v>
      </c>
      <c r="E16" s="4" t="s">
        <v>47</v>
      </c>
      <c r="F16" s="4" t="s">
        <v>46</v>
      </c>
      <c r="G16" s="4">
        <v>1972</v>
      </c>
      <c r="H16" s="4">
        <v>1979</v>
      </c>
      <c r="L16" s="5">
        <v>6892</v>
      </c>
      <c r="M16" s="5">
        <v>0</v>
      </c>
      <c r="N16" s="5">
        <v>0</v>
      </c>
      <c r="Q16" s="5">
        <v>0</v>
      </c>
      <c r="S16" s="8" t="s">
        <v>48</v>
      </c>
      <c r="T16" s="5" t="s">
        <v>29</v>
      </c>
      <c r="U16" s="5" t="s">
        <v>25</v>
      </c>
      <c r="V16" s="5" t="s">
        <v>25</v>
      </c>
      <c r="W16" s="5" t="s">
        <v>29</v>
      </c>
      <c r="X16" s="5" t="s">
        <v>25</v>
      </c>
      <c r="Z16" s="5">
        <v>0</v>
      </c>
      <c r="AE16" s="4" t="s">
        <v>116</v>
      </c>
    </row>
    <row r="17" spans="1:31" x14ac:dyDescent="0.25">
      <c r="A17" s="4">
        <v>8</v>
      </c>
      <c r="D17" s="4" t="s">
        <v>97</v>
      </c>
      <c r="E17" s="4" t="s">
        <v>112</v>
      </c>
      <c r="F17" s="4" t="s">
        <v>46</v>
      </c>
      <c r="G17" s="4">
        <v>1972</v>
      </c>
      <c r="H17" s="4">
        <v>1979</v>
      </c>
      <c r="L17" s="5">
        <v>2693</v>
      </c>
      <c r="M17" s="5">
        <v>0</v>
      </c>
      <c r="N17" s="5">
        <v>0</v>
      </c>
      <c r="O17" s="5">
        <v>31560</v>
      </c>
      <c r="P17" s="5">
        <v>32</v>
      </c>
      <c r="Q17" s="5">
        <f t="shared" si="1"/>
        <v>31528</v>
      </c>
      <c r="R17" s="5">
        <f t="shared" si="3"/>
        <v>0.10139416983523447</v>
      </c>
      <c r="S17" s="5">
        <f>ROUND(Q17/50/30,0)</f>
        <v>21</v>
      </c>
      <c r="U17" s="5">
        <f>O17</f>
        <v>31560</v>
      </c>
      <c r="V17" s="5" t="s">
        <v>25</v>
      </c>
      <c r="W17" s="5" t="s">
        <v>29</v>
      </c>
      <c r="X17" s="5">
        <f>O17</f>
        <v>31560</v>
      </c>
      <c r="Y17" s="5">
        <v>0</v>
      </c>
      <c r="Z17" s="5">
        <v>0</v>
      </c>
    </row>
    <row r="18" spans="1:31" ht="30" x14ac:dyDescent="0.25">
      <c r="A18" s="4">
        <v>8</v>
      </c>
      <c r="D18" s="4" t="s">
        <v>97</v>
      </c>
      <c r="E18" s="4" t="s">
        <v>113</v>
      </c>
      <c r="F18" s="4" t="s">
        <v>46</v>
      </c>
      <c r="G18" s="4">
        <v>1982</v>
      </c>
      <c r="H18" s="4">
        <v>1992</v>
      </c>
      <c r="L18" s="5">
        <v>714</v>
      </c>
      <c r="M18" s="5">
        <v>0</v>
      </c>
      <c r="N18" s="5">
        <v>0</v>
      </c>
      <c r="O18" s="5">
        <v>11018</v>
      </c>
      <c r="P18" s="5">
        <v>7420</v>
      </c>
      <c r="Q18" s="5">
        <f t="shared" si="1"/>
        <v>3598</v>
      </c>
      <c r="R18" s="5">
        <f t="shared" si="3"/>
        <v>67.344345616264292</v>
      </c>
      <c r="S18" s="5">
        <f>ROUND(Q18/50/30,0)</f>
        <v>2</v>
      </c>
      <c r="U18" s="5">
        <f>O18</f>
        <v>11018</v>
      </c>
      <c r="V18" s="5" t="s">
        <v>25</v>
      </c>
      <c r="W18" s="5" t="s">
        <v>29</v>
      </c>
      <c r="X18" s="5">
        <f>O18</f>
        <v>11018</v>
      </c>
      <c r="Y18" s="5">
        <v>0</v>
      </c>
      <c r="Z18" s="5">
        <v>0</v>
      </c>
      <c r="AE18" s="1" t="s">
        <v>117</v>
      </c>
    </row>
    <row r="19" spans="1:31" x14ac:dyDescent="0.25">
      <c r="A19" s="4">
        <v>8</v>
      </c>
      <c r="D19" s="4" t="s">
        <v>97</v>
      </c>
      <c r="E19" s="4" t="s">
        <v>49</v>
      </c>
      <c r="F19" s="4" t="s">
        <v>46</v>
      </c>
      <c r="G19" s="4">
        <v>1978</v>
      </c>
      <c r="H19" s="4">
        <v>1983</v>
      </c>
      <c r="L19" s="5">
        <v>616</v>
      </c>
      <c r="M19" s="5">
        <v>0</v>
      </c>
      <c r="N19" s="5">
        <v>0</v>
      </c>
      <c r="O19" s="5">
        <v>81142</v>
      </c>
      <c r="P19" s="5">
        <v>15</v>
      </c>
      <c r="Q19" s="5">
        <f t="shared" ref="Q19:Q20" si="4">O19-P19</f>
        <v>81127</v>
      </c>
      <c r="R19" s="5">
        <f t="shared" si="3"/>
        <v>1.8486110768775727E-2</v>
      </c>
      <c r="S19" s="5">
        <f>ROUND(Q19/250/30,0)</f>
        <v>11</v>
      </c>
      <c r="U19" s="5">
        <f>O19</f>
        <v>81142</v>
      </c>
      <c r="V19" s="5" t="s">
        <v>25</v>
      </c>
      <c r="W19" s="5" t="s">
        <v>29</v>
      </c>
      <c r="X19" s="5">
        <f>O19</f>
        <v>81142</v>
      </c>
      <c r="Y19" s="5">
        <v>0</v>
      </c>
      <c r="Z19" s="5">
        <v>0</v>
      </c>
    </row>
    <row r="20" spans="1:31" x14ac:dyDescent="0.25">
      <c r="A20" s="4">
        <v>8</v>
      </c>
      <c r="E20" s="4" t="s">
        <v>114</v>
      </c>
      <c r="F20" s="4" t="s">
        <v>46</v>
      </c>
      <c r="G20" s="4">
        <v>1978</v>
      </c>
      <c r="H20" s="4">
        <v>1983</v>
      </c>
      <c r="L20" s="5">
        <v>712</v>
      </c>
      <c r="M20" s="5">
        <v>0</v>
      </c>
      <c r="N20" s="5">
        <v>0</v>
      </c>
      <c r="O20" s="5">
        <v>56849</v>
      </c>
      <c r="P20" s="5">
        <v>62</v>
      </c>
      <c r="Q20" s="5">
        <f t="shared" si="4"/>
        <v>56787</v>
      </c>
      <c r="R20" s="5">
        <f t="shared" si="3"/>
        <v>0.10906084539745642</v>
      </c>
      <c r="S20" s="5">
        <f>ROUND(Q20/50/30,0)</f>
        <v>38</v>
      </c>
      <c r="U20" s="5">
        <f>O20</f>
        <v>56849</v>
      </c>
      <c r="V20" s="5" t="s">
        <v>25</v>
      </c>
      <c r="W20" s="5" t="s">
        <v>29</v>
      </c>
      <c r="X20" s="5">
        <f>O20</f>
        <v>56849</v>
      </c>
      <c r="Y20" s="5">
        <v>0</v>
      </c>
      <c r="Z20" s="5">
        <v>0</v>
      </c>
    </row>
    <row r="21" spans="1:31" x14ac:dyDescent="0.25">
      <c r="A21" s="4" t="s">
        <v>50</v>
      </c>
      <c r="B21" s="4">
        <v>11</v>
      </c>
      <c r="C21" s="4">
        <v>18</v>
      </c>
      <c r="E21" s="4" t="s">
        <v>51</v>
      </c>
      <c r="F21" s="4" t="s">
        <v>24</v>
      </c>
      <c r="G21" s="4">
        <v>1941</v>
      </c>
      <c r="H21" s="4">
        <v>1976</v>
      </c>
      <c r="I21" s="5">
        <v>1743</v>
      </c>
      <c r="J21" s="5">
        <v>27</v>
      </c>
      <c r="K21" s="5">
        <v>105</v>
      </c>
      <c r="L21" s="5">
        <f t="shared" ref="L21:L30" si="5">SUM(I21:K21)</f>
        <v>1875</v>
      </c>
      <c r="M21" s="5">
        <v>0</v>
      </c>
      <c r="N21" s="5">
        <v>0</v>
      </c>
      <c r="O21" s="5">
        <v>209224</v>
      </c>
      <c r="P21" s="5">
        <v>206924</v>
      </c>
      <c r="Q21" s="5">
        <f t="shared" ref="Q21:Q41" si="6">O21-P21</f>
        <v>2300</v>
      </c>
      <c r="R21" s="5">
        <f t="shared" si="3"/>
        <v>98.900699728520621</v>
      </c>
      <c r="S21" s="5">
        <f>ROUND(Q21/50/30,0)</f>
        <v>2</v>
      </c>
      <c r="U21" s="5">
        <v>230952</v>
      </c>
      <c r="X21" s="5">
        <v>147615</v>
      </c>
      <c r="Y21" s="5">
        <v>21116</v>
      </c>
      <c r="Z21" s="5">
        <v>0</v>
      </c>
    </row>
    <row r="22" spans="1:31" x14ac:dyDescent="0.25">
      <c r="A22" s="4" t="s">
        <v>52</v>
      </c>
      <c r="B22" s="4">
        <v>12</v>
      </c>
      <c r="C22" s="4">
        <v>18</v>
      </c>
      <c r="E22" s="4" t="s">
        <v>53</v>
      </c>
      <c r="F22" s="4" t="s">
        <v>24</v>
      </c>
      <c r="G22" s="4">
        <v>1940</v>
      </c>
      <c r="H22" s="4">
        <v>1993</v>
      </c>
      <c r="I22" s="5">
        <v>2880</v>
      </c>
      <c r="J22" s="5">
        <v>44</v>
      </c>
      <c r="K22" s="5">
        <v>183</v>
      </c>
      <c r="L22" s="5">
        <f t="shared" si="5"/>
        <v>3107</v>
      </c>
      <c r="M22" s="5">
        <v>0</v>
      </c>
      <c r="N22" s="5">
        <v>0</v>
      </c>
      <c r="O22" s="5">
        <v>262665</v>
      </c>
      <c r="P22" s="5">
        <v>237090</v>
      </c>
      <c r="Q22" s="5">
        <f t="shared" si="6"/>
        <v>25575</v>
      </c>
      <c r="R22" s="5">
        <f t="shared" si="3"/>
        <v>90.263263091770881</v>
      </c>
      <c r="S22" s="5">
        <f>ROUND(Q22/50/30,0)</f>
        <v>17</v>
      </c>
      <c r="U22" s="5">
        <v>265533</v>
      </c>
      <c r="X22" s="5">
        <v>165237</v>
      </c>
      <c r="Y22" s="5">
        <v>24432</v>
      </c>
      <c r="Z22" s="5">
        <v>816</v>
      </c>
    </row>
    <row r="23" spans="1:31" x14ac:dyDescent="0.25">
      <c r="A23" s="4" t="s">
        <v>32</v>
      </c>
      <c r="B23" s="4">
        <v>13</v>
      </c>
      <c r="C23" s="4">
        <v>80</v>
      </c>
      <c r="E23" s="4" t="s">
        <v>54</v>
      </c>
      <c r="F23" s="4" t="s">
        <v>24</v>
      </c>
      <c r="G23" s="4">
        <v>1945</v>
      </c>
      <c r="H23" s="4">
        <v>1973</v>
      </c>
      <c r="I23" s="5">
        <v>1058</v>
      </c>
      <c r="J23" s="5">
        <v>8</v>
      </c>
      <c r="K23" s="5">
        <v>12</v>
      </c>
      <c r="L23" s="5">
        <f t="shared" si="5"/>
        <v>1078</v>
      </c>
      <c r="M23" s="5">
        <v>0</v>
      </c>
      <c r="N23" s="5">
        <v>0</v>
      </c>
      <c r="O23" s="5">
        <v>133771</v>
      </c>
      <c r="P23" s="5">
        <v>125747</v>
      </c>
      <c r="Q23" s="5">
        <f t="shared" si="6"/>
        <v>8024</v>
      </c>
      <c r="R23" s="5">
        <f t="shared" si="3"/>
        <v>94.001689454366044</v>
      </c>
      <c r="S23" s="5">
        <f>ROUND(Q23/240/30,0)</f>
        <v>1</v>
      </c>
      <c r="U23" s="5">
        <v>139498</v>
      </c>
      <c r="X23" s="5">
        <v>78117</v>
      </c>
      <c r="Y23" s="5">
        <v>9792</v>
      </c>
      <c r="Z23" s="5">
        <v>6</v>
      </c>
    </row>
    <row r="24" spans="1:31" x14ac:dyDescent="0.25">
      <c r="A24" s="4" t="s">
        <v>55</v>
      </c>
      <c r="B24" s="4">
        <v>25</v>
      </c>
      <c r="C24" s="4">
        <v>77</v>
      </c>
      <c r="E24" s="4" t="s">
        <v>56</v>
      </c>
      <c r="F24" s="4" t="s">
        <v>24</v>
      </c>
      <c r="G24" s="4">
        <v>1969</v>
      </c>
      <c r="H24" s="4">
        <v>1989</v>
      </c>
      <c r="I24" s="5">
        <v>96</v>
      </c>
      <c r="J24" s="5">
        <v>100</v>
      </c>
      <c r="K24" s="5">
        <v>45</v>
      </c>
      <c r="L24" s="5">
        <f t="shared" si="5"/>
        <v>241</v>
      </c>
      <c r="M24" s="5">
        <v>0</v>
      </c>
      <c r="N24" s="5">
        <v>0</v>
      </c>
      <c r="O24" s="5">
        <v>25136</v>
      </c>
      <c r="P24" s="5">
        <v>6537</v>
      </c>
      <c r="Q24" s="5">
        <f t="shared" si="6"/>
        <v>18599</v>
      </c>
      <c r="R24" s="5">
        <f t="shared" si="3"/>
        <v>26.006524506683643</v>
      </c>
      <c r="S24" s="5">
        <f>ROUND(Q24/75/30,0)</f>
        <v>8</v>
      </c>
      <c r="U24" s="5">
        <v>25951</v>
      </c>
      <c r="W24" s="5" t="s">
        <v>25</v>
      </c>
      <c r="X24" s="5">
        <v>22682</v>
      </c>
      <c r="Y24" s="5">
        <v>798</v>
      </c>
      <c r="Z24" s="5">
        <v>61</v>
      </c>
    </row>
    <row r="25" spans="1:31" x14ac:dyDescent="0.25">
      <c r="A25" s="4" t="s">
        <v>57</v>
      </c>
      <c r="B25" s="4">
        <v>46</v>
      </c>
      <c r="C25" s="4">
        <v>311</v>
      </c>
      <c r="E25" s="4" t="s">
        <v>58</v>
      </c>
      <c r="F25" s="4" t="s">
        <v>24</v>
      </c>
      <c r="G25" s="4">
        <v>1946</v>
      </c>
      <c r="H25" s="4">
        <v>2002</v>
      </c>
      <c r="I25" s="5">
        <v>160</v>
      </c>
      <c r="J25" s="5">
        <v>75</v>
      </c>
      <c r="K25" s="5">
        <v>2</v>
      </c>
      <c r="L25" s="5">
        <f t="shared" si="5"/>
        <v>237</v>
      </c>
      <c r="M25" s="5">
        <v>0</v>
      </c>
      <c r="N25" s="5">
        <v>0</v>
      </c>
      <c r="O25" s="5">
        <v>28668</v>
      </c>
      <c r="P25" s="5">
        <v>8437</v>
      </c>
      <c r="Q25" s="5">
        <f t="shared" si="6"/>
        <v>20231</v>
      </c>
      <c r="R25" s="5">
        <f t="shared" si="3"/>
        <v>29.430026510394864</v>
      </c>
      <c r="S25" s="5">
        <f>ROUND(Q25/50/30,0)</f>
        <v>13</v>
      </c>
      <c r="U25" s="5">
        <v>20763</v>
      </c>
      <c r="X25" s="5">
        <v>20344</v>
      </c>
      <c r="Y25" s="5">
        <v>339</v>
      </c>
      <c r="Z25" s="5">
        <v>35</v>
      </c>
    </row>
    <row r="26" spans="1:31" x14ac:dyDescent="0.25">
      <c r="A26" s="4" t="s">
        <v>59</v>
      </c>
      <c r="B26" s="4">
        <v>45</v>
      </c>
      <c r="C26" s="4">
        <v>311</v>
      </c>
      <c r="E26" s="4" t="s">
        <v>60</v>
      </c>
      <c r="F26" s="4" t="s">
        <v>24</v>
      </c>
      <c r="G26" s="4">
        <v>1999</v>
      </c>
      <c r="H26" s="4">
        <v>2004</v>
      </c>
      <c r="I26" s="5">
        <v>32</v>
      </c>
      <c r="J26" s="5">
        <v>0</v>
      </c>
      <c r="K26" s="5">
        <v>0</v>
      </c>
      <c r="L26" s="5">
        <f t="shared" si="5"/>
        <v>32</v>
      </c>
      <c r="M26" s="5">
        <v>0</v>
      </c>
      <c r="N26" s="5">
        <v>0</v>
      </c>
      <c r="O26" s="5">
        <v>459</v>
      </c>
      <c r="P26" s="5">
        <v>459</v>
      </c>
      <c r="Q26" s="5">
        <f t="shared" si="6"/>
        <v>0</v>
      </c>
      <c r="R26" s="5">
        <f t="shared" si="3"/>
        <v>100</v>
      </c>
      <c r="S26" s="5">
        <f t="shared" ref="S26:S30" si="7">ROUND(Q26/150/30,0)</f>
        <v>0</v>
      </c>
      <c r="U26" s="5">
        <v>488</v>
      </c>
      <c r="X26" s="5">
        <v>459</v>
      </c>
      <c r="Y26" s="5">
        <v>29</v>
      </c>
      <c r="Z26" s="5">
        <v>1</v>
      </c>
    </row>
    <row r="27" spans="1:31" x14ac:dyDescent="0.25">
      <c r="A27" s="4" t="s">
        <v>61</v>
      </c>
      <c r="B27" s="4">
        <v>20</v>
      </c>
      <c r="C27" s="4">
        <v>79</v>
      </c>
      <c r="D27" s="4" t="s">
        <v>98</v>
      </c>
      <c r="E27" s="4" t="s">
        <v>62</v>
      </c>
      <c r="F27" s="4" t="s">
        <v>24</v>
      </c>
      <c r="G27" s="4">
        <v>1957</v>
      </c>
      <c r="H27" s="4">
        <v>2006</v>
      </c>
      <c r="I27" s="5">
        <v>0</v>
      </c>
      <c r="J27" s="5">
        <v>0</v>
      </c>
      <c r="K27" s="5">
        <v>9</v>
      </c>
      <c r="L27" s="5">
        <f t="shared" si="5"/>
        <v>9</v>
      </c>
      <c r="M27" s="5">
        <v>0</v>
      </c>
      <c r="N27" s="5">
        <v>533</v>
      </c>
      <c r="O27" s="5">
        <v>47041</v>
      </c>
      <c r="P27" s="5">
        <v>47041</v>
      </c>
      <c r="Q27" s="5">
        <f t="shared" si="6"/>
        <v>0</v>
      </c>
      <c r="R27" s="5">
        <f t="shared" si="3"/>
        <v>100</v>
      </c>
      <c r="S27" s="5">
        <f t="shared" si="7"/>
        <v>0</v>
      </c>
      <c r="U27" s="5">
        <v>55296</v>
      </c>
      <c r="X27" s="5">
        <v>41448</v>
      </c>
      <c r="Y27" s="5">
        <v>2147</v>
      </c>
      <c r="Z27" s="5">
        <v>0</v>
      </c>
      <c r="AA27" s="5">
        <v>0</v>
      </c>
      <c r="AB27" s="6" t="s">
        <v>25</v>
      </c>
      <c r="AC27" s="5">
        <v>0</v>
      </c>
      <c r="AD27" s="9" t="s">
        <v>108</v>
      </c>
    </row>
    <row r="28" spans="1:31" x14ac:dyDescent="0.25">
      <c r="A28" s="4" t="s">
        <v>61</v>
      </c>
      <c r="B28" s="4">
        <v>60</v>
      </c>
      <c r="C28" s="4">
        <v>79</v>
      </c>
      <c r="E28" s="4" t="s">
        <v>89</v>
      </c>
      <c r="F28" s="4" t="s">
        <v>24</v>
      </c>
      <c r="G28" s="4">
        <v>1978</v>
      </c>
      <c r="H28" s="4">
        <v>2012</v>
      </c>
      <c r="I28" s="5">
        <v>1444</v>
      </c>
      <c r="J28" s="5">
        <v>28</v>
      </c>
      <c r="K28" s="5">
        <v>9</v>
      </c>
      <c r="L28" s="5">
        <f t="shared" si="5"/>
        <v>1481</v>
      </c>
      <c r="M28" s="5">
        <v>0</v>
      </c>
      <c r="N28" s="5">
        <v>0</v>
      </c>
      <c r="O28" s="5">
        <v>23481</v>
      </c>
      <c r="P28" s="5">
        <v>23481</v>
      </c>
      <c r="Q28" s="5">
        <f t="shared" si="6"/>
        <v>0</v>
      </c>
      <c r="R28" s="5">
        <f t="shared" si="3"/>
        <v>100</v>
      </c>
      <c r="S28" s="5">
        <f t="shared" si="7"/>
        <v>0</v>
      </c>
      <c r="U28" s="5">
        <v>25286</v>
      </c>
      <c r="X28" s="5">
        <v>0</v>
      </c>
      <c r="Y28" s="5">
        <v>1805</v>
      </c>
      <c r="Z28" s="5">
        <v>1096</v>
      </c>
    </row>
    <row r="29" spans="1:31" x14ac:dyDescent="0.25">
      <c r="A29" s="4">
        <v>2</v>
      </c>
      <c r="B29" s="4">
        <v>5</v>
      </c>
      <c r="C29" s="4">
        <v>115</v>
      </c>
      <c r="D29" s="4" t="s">
        <v>99</v>
      </c>
      <c r="E29" s="4" t="s">
        <v>63</v>
      </c>
      <c r="F29" s="4" t="s">
        <v>24</v>
      </c>
      <c r="G29" s="4">
        <v>1939</v>
      </c>
      <c r="H29" s="4">
        <v>2003</v>
      </c>
      <c r="I29" s="5">
        <v>0</v>
      </c>
      <c r="J29" s="5">
        <v>0</v>
      </c>
      <c r="K29" s="5">
        <v>10</v>
      </c>
      <c r="L29" s="5">
        <f t="shared" si="5"/>
        <v>10</v>
      </c>
      <c r="M29" s="5">
        <v>0</v>
      </c>
      <c r="N29" s="5">
        <v>3124</v>
      </c>
      <c r="O29" s="5">
        <v>142981</v>
      </c>
      <c r="P29" s="5">
        <v>142981</v>
      </c>
      <c r="Q29" s="5">
        <f t="shared" si="6"/>
        <v>0</v>
      </c>
      <c r="R29" s="5">
        <f t="shared" si="3"/>
        <v>100</v>
      </c>
      <c r="S29" s="5">
        <f t="shared" si="7"/>
        <v>0</v>
      </c>
      <c r="U29" s="5">
        <v>164063</v>
      </c>
      <c r="X29" s="5">
        <v>82020</v>
      </c>
      <c r="Y29" s="5">
        <v>20811</v>
      </c>
      <c r="Z29" s="5">
        <v>0</v>
      </c>
      <c r="AA29" s="5">
        <v>2923</v>
      </c>
      <c r="AB29" s="6" t="s">
        <v>25</v>
      </c>
      <c r="AC29" s="5">
        <v>226</v>
      </c>
      <c r="AE29" s="4" t="s">
        <v>109</v>
      </c>
    </row>
    <row r="30" spans="1:31" x14ac:dyDescent="0.25">
      <c r="A30" s="4">
        <v>7</v>
      </c>
      <c r="B30" s="4">
        <v>27</v>
      </c>
      <c r="C30" s="4">
        <v>255</v>
      </c>
      <c r="E30" s="4" t="s">
        <v>64</v>
      </c>
      <c r="F30" s="4" t="s">
        <v>46</v>
      </c>
      <c r="G30" s="4">
        <v>1984</v>
      </c>
      <c r="H30" s="4">
        <v>1984</v>
      </c>
      <c r="I30" s="5">
        <v>8</v>
      </c>
      <c r="J30" s="5">
        <v>0</v>
      </c>
      <c r="K30" s="5">
        <v>8</v>
      </c>
      <c r="L30" s="5">
        <f t="shared" si="5"/>
        <v>16</v>
      </c>
      <c r="M30" s="5">
        <v>0</v>
      </c>
      <c r="N30" s="5">
        <v>0</v>
      </c>
      <c r="O30" s="5">
        <v>2139</v>
      </c>
      <c r="P30" s="5">
        <v>2139</v>
      </c>
      <c r="Q30" s="5">
        <f t="shared" si="6"/>
        <v>0</v>
      </c>
      <c r="R30" s="5">
        <f t="shared" si="3"/>
        <v>100</v>
      </c>
      <c r="S30" s="5">
        <f t="shared" si="7"/>
        <v>0</v>
      </c>
      <c r="U30" s="5">
        <v>2139</v>
      </c>
      <c r="W30" s="5" t="s">
        <v>25</v>
      </c>
      <c r="X30" s="5">
        <v>2134</v>
      </c>
      <c r="Y30" s="5">
        <v>0</v>
      </c>
      <c r="Z30" s="5">
        <v>2</v>
      </c>
    </row>
    <row r="31" spans="1:31" x14ac:dyDescent="0.25">
      <c r="A31" s="4">
        <v>7</v>
      </c>
      <c r="B31" s="4">
        <v>30</v>
      </c>
      <c r="C31" s="4">
        <v>255</v>
      </c>
      <c r="E31" s="4" t="s">
        <v>66</v>
      </c>
      <c r="F31" s="4" t="s">
        <v>46</v>
      </c>
      <c r="G31" s="4">
        <v>1965</v>
      </c>
      <c r="H31" s="4">
        <v>1966</v>
      </c>
      <c r="I31" s="5">
        <v>0</v>
      </c>
      <c r="J31" s="5">
        <v>45</v>
      </c>
      <c r="K31" s="5">
        <v>32</v>
      </c>
      <c r="L31" s="5">
        <f t="shared" ref="L31:L46" si="8">SUM(I31:K31)</f>
        <v>77</v>
      </c>
      <c r="M31" s="5">
        <v>0</v>
      </c>
      <c r="N31" s="5">
        <v>0</v>
      </c>
      <c r="O31" s="5">
        <v>2447</v>
      </c>
      <c r="P31" s="5">
        <v>0</v>
      </c>
      <c r="Q31" s="5">
        <f t="shared" si="6"/>
        <v>2447</v>
      </c>
      <c r="R31" s="5">
        <f t="shared" si="3"/>
        <v>0</v>
      </c>
      <c r="S31" s="5">
        <f>ROUND(Q31/75/30,0)</f>
        <v>1</v>
      </c>
      <c r="U31" s="5">
        <v>2626</v>
      </c>
      <c r="X31" s="5">
        <v>54</v>
      </c>
      <c r="Y31" s="5">
        <v>177</v>
      </c>
      <c r="Z31" s="5">
        <v>45</v>
      </c>
    </row>
    <row r="32" spans="1:31" x14ac:dyDescent="0.25">
      <c r="A32" s="4" t="s">
        <v>65</v>
      </c>
      <c r="B32" s="4">
        <v>31</v>
      </c>
      <c r="C32" s="4">
        <v>255</v>
      </c>
      <c r="E32" s="4" t="s">
        <v>67</v>
      </c>
      <c r="F32" s="4" t="s">
        <v>46</v>
      </c>
      <c r="G32" s="4">
        <v>1973</v>
      </c>
      <c r="H32" s="4">
        <v>1974</v>
      </c>
      <c r="I32" s="5">
        <v>0</v>
      </c>
      <c r="J32" s="5">
        <v>619</v>
      </c>
      <c r="K32" s="5">
        <v>400</v>
      </c>
      <c r="L32" s="5">
        <f t="shared" si="8"/>
        <v>1019</v>
      </c>
      <c r="M32" s="5">
        <v>0</v>
      </c>
      <c r="N32" s="5">
        <v>0</v>
      </c>
      <c r="O32" s="5">
        <v>50486</v>
      </c>
      <c r="P32" s="5">
        <v>1467</v>
      </c>
      <c r="Q32" s="5">
        <f t="shared" si="6"/>
        <v>49019</v>
      </c>
      <c r="R32" s="5">
        <f t="shared" si="3"/>
        <v>2.905756051182506</v>
      </c>
      <c r="S32" s="5">
        <f>ROUND(Q32/75/30,0)</f>
        <v>22</v>
      </c>
      <c r="U32" s="5">
        <v>38765</v>
      </c>
      <c r="X32" s="5">
        <v>38765</v>
      </c>
      <c r="Y32" s="5">
        <v>0</v>
      </c>
      <c r="Z32" s="5">
        <v>200</v>
      </c>
    </row>
    <row r="33" spans="1:31" x14ac:dyDescent="0.25">
      <c r="A33" s="4">
        <v>9</v>
      </c>
      <c r="B33" s="4">
        <v>10</v>
      </c>
      <c r="C33" s="4">
        <v>255</v>
      </c>
      <c r="E33" s="4" t="s">
        <v>68</v>
      </c>
      <c r="F33" s="4" t="s">
        <v>24</v>
      </c>
      <c r="G33" s="4">
        <v>1974</v>
      </c>
      <c r="H33" s="4">
        <v>1982</v>
      </c>
      <c r="I33" s="5">
        <v>0</v>
      </c>
      <c r="J33" s="5">
        <v>412</v>
      </c>
      <c r="K33" s="5">
        <v>0</v>
      </c>
      <c r="L33" s="5">
        <f t="shared" si="8"/>
        <v>412</v>
      </c>
      <c r="M33" s="5">
        <v>0</v>
      </c>
      <c r="N33" s="5">
        <v>0</v>
      </c>
      <c r="O33" s="5">
        <v>41200</v>
      </c>
      <c r="P33" s="5">
        <v>0</v>
      </c>
      <c r="Q33" s="5">
        <f t="shared" si="6"/>
        <v>41200</v>
      </c>
      <c r="R33" s="5">
        <f t="shared" si="3"/>
        <v>0</v>
      </c>
      <c r="S33" s="5">
        <f>ROUND(Q33/250/30,0)</f>
        <v>5</v>
      </c>
      <c r="U33" s="5">
        <v>0</v>
      </c>
      <c r="W33" s="5" t="s">
        <v>25</v>
      </c>
      <c r="X33" s="5">
        <v>0</v>
      </c>
      <c r="Y33" s="5">
        <v>0</v>
      </c>
      <c r="Z33" s="5">
        <v>412</v>
      </c>
    </row>
    <row r="34" spans="1:31" x14ac:dyDescent="0.25">
      <c r="A34" s="4">
        <v>5</v>
      </c>
      <c r="B34" s="4">
        <v>8</v>
      </c>
      <c r="C34" s="4">
        <v>255</v>
      </c>
      <c r="E34" s="4" t="s">
        <v>69</v>
      </c>
      <c r="F34" s="4" t="s">
        <v>24</v>
      </c>
      <c r="G34" s="4">
        <v>1971</v>
      </c>
      <c r="H34" s="4">
        <v>2002</v>
      </c>
      <c r="I34" s="5">
        <v>2939</v>
      </c>
      <c r="J34" s="5">
        <v>1718</v>
      </c>
      <c r="K34" s="5">
        <v>2595</v>
      </c>
      <c r="L34" s="5">
        <f t="shared" si="8"/>
        <v>7252</v>
      </c>
      <c r="M34" s="5">
        <v>0</v>
      </c>
      <c r="N34" s="5">
        <v>0</v>
      </c>
      <c r="O34" s="5">
        <v>554699</v>
      </c>
      <c r="P34" s="5">
        <v>37689</v>
      </c>
      <c r="Q34" s="5">
        <f t="shared" si="6"/>
        <v>517010</v>
      </c>
      <c r="R34" s="5">
        <f t="shared" si="3"/>
        <v>6.7944957535528276</v>
      </c>
      <c r="S34" s="5">
        <f t="shared" ref="S34:S41" si="9">ROUND(Q34/150/30,0)</f>
        <v>115</v>
      </c>
      <c r="U34" s="5">
        <v>569857</v>
      </c>
      <c r="V34" s="5" t="s">
        <v>25</v>
      </c>
      <c r="W34" s="5" t="s">
        <v>25</v>
      </c>
      <c r="X34" s="5">
        <v>567568</v>
      </c>
      <c r="Y34" s="5">
        <v>1051</v>
      </c>
      <c r="Z34" s="5">
        <v>3059</v>
      </c>
      <c r="AE34" s="10" t="s">
        <v>70</v>
      </c>
    </row>
    <row r="35" spans="1:31" x14ac:dyDescent="0.25">
      <c r="A35" s="4">
        <v>5</v>
      </c>
      <c r="B35" s="4">
        <v>38</v>
      </c>
      <c r="C35" s="4">
        <v>255</v>
      </c>
      <c r="E35" s="4" t="s">
        <v>71</v>
      </c>
      <c r="F35" s="4" t="s">
        <v>24</v>
      </c>
      <c r="G35" s="4">
        <v>1976</v>
      </c>
      <c r="H35" s="4">
        <v>1986</v>
      </c>
      <c r="I35" s="5">
        <v>0</v>
      </c>
      <c r="J35" s="5">
        <v>221</v>
      </c>
      <c r="K35" s="5">
        <v>48</v>
      </c>
      <c r="L35" s="5">
        <f t="shared" si="8"/>
        <v>269</v>
      </c>
      <c r="M35" s="5">
        <v>0</v>
      </c>
      <c r="N35" s="5">
        <v>0</v>
      </c>
      <c r="O35" s="5">
        <v>43178</v>
      </c>
      <c r="P35" s="5">
        <v>43178</v>
      </c>
      <c r="Q35" s="5">
        <f t="shared" si="6"/>
        <v>0</v>
      </c>
      <c r="R35" s="5">
        <f t="shared" si="3"/>
        <v>100</v>
      </c>
      <c r="S35" s="5">
        <f t="shared" si="9"/>
        <v>0</v>
      </c>
      <c r="U35" s="5">
        <v>43399</v>
      </c>
      <c r="V35" s="5" t="s">
        <v>25</v>
      </c>
      <c r="W35" s="5" t="s">
        <v>25</v>
      </c>
      <c r="X35" s="5">
        <v>43125</v>
      </c>
      <c r="Y35" s="5">
        <v>221</v>
      </c>
      <c r="Z35" s="5">
        <v>113</v>
      </c>
    </row>
    <row r="36" spans="1:31" x14ac:dyDescent="0.25">
      <c r="A36" s="4">
        <v>6</v>
      </c>
      <c r="B36" s="4">
        <v>9</v>
      </c>
      <c r="C36" s="4">
        <v>255</v>
      </c>
      <c r="E36" s="4" t="s">
        <v>72</v>
      </c>
      <c r="F36" s="4" t="s">
        <v>24</v>
      </c>
      <c r="G36" s="4">
        <v>1965</v>
      </c>
      <c r="H36" s="4">
        <v>1983</v>
      </c>
      <c r="I36" s="5">
        <v>4899</v>
      </c>
      <c r="J36" s="5">
        <v>2653</v>
      </c>
      <c r="K36" s="5">
        <v>3544</v>
      </c>
      <c r="L36" s="5">
        <f t="shared" si="8"/>
        <v>11096</v>
      </c>
      <c r="M36" s="5">
        <v>0</v>
      </c>
      <c r="N36" s="5">
        <v>0</v>
      </c>
      <c r="O36" s="5">
        <v>1153255</v>
      </c>
      <c r="P36" s="5">
        <v>251888</v>
      </c>
      <c r="Q36" s="5">
        <f t="shared" si="6"/>
        <v>901367</v>
      </c>
      <c r="R36" s="5">
        <f t="shared" si="3"/>
        <v>21.841483453355938</v>
      </c>
      <c r="S36" s="5">
        <f t="shared" si="9"/>
        <v>200</v>
      </c>
      <c r="U36" s="5">
        <v>390351</v>
      </c>
      <c r="V36" s="5" t="s">
        <v>25</v>
      </c>
      <c r="W36" s="5" t="s">
        <v>25</v>
      </c>
      <c r="X36" s="5">
        <v>313240</v>
      </c>
      <c r="Y36" s="5">
        <v>2369</v>
      </c>
      <c r="Z36" s="5">
        <v>3913</v>
      </c>
    </row>
    <row r="37" spans="1:31" x14ac:dyDescent="0.25">
      <c r="A37" s="4">
        <v>6</v>
      </c>
      <c r="B37" s="4">
        <v>39</v>
      </c>
      <c r="C37" s="4">
        <v>255</v>
      </c>
      <c r="E37" s="4" t="s">
        <v>73</v>
      </c>
      <c r="F37" s="4" t="s">
        <v>24</v>
      </c>
      <c r="G37" s="4">
        <v>1977</v>
      </c>
      <c r="H37" s="4">
        <v>1980</v>
      </c>
      <c r="I37" s="5">
        <v>13</v>
      </c>
      <c r="J37" s="5">
        <v>80</v>
      </c>
      <c r="K37" s="5">
        <v>12</v>
      </c>
      <c r="L37" s="5">
        <f t="shared" si="8"/>
        <v>105</v>
      </c>
      <c r="M37" s="5">
        <v>0</v>
      </c>
      <c r="N37" s="5">
        <v>0</v>
      </c>
      <c r="O37" s="5">
        <v>19278</v>
      </c>
      <c r="P37" s="5">
        <v>19278</v>
      </c>
      <c r="Q37" s="5">
        <f t="shared" si="6"/>
        <v>0</v>
      </c>
      <c r="R37" s="5">
        <f t="shared" si="3"/>
        <v>100</v>
      </c>
      <c r="S37" s="5">
        <f t="shared" si="9"/>
        <v>0</v>
      </c>
      <c r="U37" s="5">
        <v>19504</v>
      </c>
      <c r="V37" s="5" t="s">
        <v>25</v>
      </c>
      <c r="W37" s="5" t="s">
        <v>25</v>
      </c>
      <c r="X37" s="5">
        <v>17846</v>
      </c>
      <c r="Y37" s="5">
        <v>226</v>
      </c>
      <c r="Z37" s="5">
        <v>60</v>
      </c>
    </row>
    <row r="38" spans="1:31" x14ac:dyDescent="0.25">
      <c r="A38" s="4" t="s">
        <v>74</v>
      </c>
      <c r="B38" s="4">
        <v>15</v>
      </c>
      <c r="C38" s="4">
        <v>255</v>
      </c>
      <c r="E38" s="4" t="s">
        <v>75</v>
      </c>
      <c r="F38" s="4" t="s">
        <v>24</v>
      </c>
      <c r="G38" s="4">
        <v>1970</v>
      </c>
      <c r="H38" s="4">
        <v>1977</v>
      </c>
      <c r="I38" s="5">
        <v>15</v>
      </c>
      <c r="J38" s="5">
        <v>812</v>
      </c>
      <c r="K38" s="5">
        <v>4</v>
      </c>
      <c r="L38" s="5">
        <f t="shared" si="8"/>
        <v>831</v>
      </c>
      <c r="M38" s="5">
        <v>0</v>
      </c>
      <c r="N38" s="5">
        <v>0</v>
      </c>
      <c r="O38" s="5">
        <v>65443</v>
      </c>
      <c r="P38" s="5">
        <v>48971</v>
      </c>
      <c r="Q38" s="5">
        <f t="shared" si="6"/>
        <v>16472</v>
      </c>
      <c r="R38" s="5">
        <f t="shared" si="3"/>
        <v>74.830004736946648</v>
      </c>
      <c r="S38" s="5">
        <f>ROUND(Q38/75/30,0)</f>
        <v>7</v>
      </c>
      <c r="U38" s="5">
        <v>63827</v>
      </c>
      <c r="V38" s="5" t="s">
        <v>25</v>
      </c>
      <c r="W38" s="5" t="s">
        <v>25</v>
      </c>
      <c r="X38" s="5">
        <v>63438</v>
      </c>
      <c r="Y38" s="5">
        <v>231</v>
      </c>
      <c r="Z38" s="5">
        <v>531</v>
      </c>
    </row>
    <row r="39" spans="1:31" x14ac:dyDescent="0.25">
      <c r="A39" s="4" t="s">
        <v>76</v>
      </c>
      <c r="B39" s="4">
        <v>16</v>
      </c>
      <c r="C39" s="4">
        <v>255</v>
      </c>
      <c r="E39" s="4" t="s">
        <v>77</v>
      </c>
      <c r="F39" s="4" t="s">
        <v>24</v>
      </c>
      <c r="G39" s="4">
        <v>1972</v>
      </c>
      <c r="H39" s="4">
        <v>1976</v>
      </c>
      <c r="I39" s="5">
        <v>1</v>
      </c>
      <c r="J39" s="5">
        <v>224</v>
      </c>
      <c r="K39" s="5">
        <v>1</v>
      </c>
      <c r="L39" s="5">
        <f t="shared" si="8"/>
        <v>226</v>
      </c>
      <c r="M39" s="5">
        <v>0</v>
      </c>
      <c r="N39" s="5">
        <v>0</v>
      </c>
      <c r="O39" s="5">
        <v>13247</v>
      </c>
      <c r="P39" s="5">
        <v>314</v>
      </c>
      <c r="Q39" s="5">
        <f t="shared" si="6"/>
        <v>12933</v>
      </c>
      <c r="R39" s="5">
        <f t="shared" si="3"/>
        <v>2.370348003321507</v>
      </c>
      <c r="S39" s="5">
        <f t="shared" si="9"/>
        <v>3</v>
      </c>
      <c r="U39" s="5">
        <v>314</v>
      </c>
      <c r="V39" s="5" t="s">
        <v>25</v>
      </c>
      <c r="W39" s="5" t="s">
        <v>25</v>
      </c>
      <c r="X39" s="5">
        <v>0</v>
      </c>
      <c r="Y39" s="5">
        <v>0</v>
      </c>
      <c r="Z39" s="5">
        <v>133</v>
      </c>
    </row>
    <row r="40" spans="1:31" x14ac:dyDescent="0.25">
      <c r="A40" s="4" t="s">
        <v>78</v>
      </c>
      <c r="B40" s="4">
        <v>18</v>
      </c>
      <c r="C40" s="4">
        <v>255</v>
      </c>
      <c r="E40" s="4" t="s">
        <v>79</v>
      </c>
      <c r="F40" s="4" t="s">
        <v>24</v>
      </c>
      <c r="G40" s="4">
        <v>1973</v>
      </c>
      <c r="H40" s="4">
        <v>1973</v>
      </c>
      <c r="I40" s="5">
        <v>0</v>
      </c>
      <c r="J40" s="5">
        <v>1</v>
      </c>
      <c r="K40" s="5">
        <v>0</v>
      </c>
      <c r="L40" s="5">
        <f t="shared" si="8"/>
        <v>1</v>
      </c>
      <c r="M40" s="5">
        <v>0</v>
      </c>
      <c r="N40" s="5">
        <v>0</v>
      </c>
      <c r="O40" s="5">
        <v>306</v>
      </c>
      <c r="P40" s="5">
        <v>0</v>
      </c>
      <c r="Q40" s="5">
        <f t="shared" si="6"/>
        <v>306</v>
      </c>
      <c r="R40" s="5">
        <f t="shared" si="3"/>
        <v>0</v>
      </c>
      <c r="S40" s="5">
        <f t="shared" si="9"/>
        <v>0</v>
      </c>
      <c r="U40" s="5">
        <v>308</v>
      </c>
      <c r="V40" s="5" t="s">
        <v>25</v>
      </c>
      <c r="W40" s="5" t="s">
        <v>25</v>
      </c>
      <c r="X40" s="5">
        <v>298</v>
      </c>
      <c r="Y40" s="5">
        <v>2</v>
      </c>
      <c r="Z40" s="5">
        <v>1</v>
      </c>
    </row>
    <row r="41" spans="1:31" x14ac:dyDescent="0.25">
      <c r="A41" s="4" t="s">
        <v>80</v>
      </c>
      <c r="B41" s="4">
        <v>22</v>
      </c>
      <c r="C41" s="4">
        <v>255</v>
      </c>
      <c r="D41" s="4" t="s">
        <v>100</v>
      </c>
      <c r="E41" s="4" t="s">
        <v>81</v>
      </c>
      <c r="F41" s="4" t="s">
        <v>24</v>
      </c>
      <c r="G41" s="4">
        <v>1972</v>
      </c>
      <c r="H41" s="4">
        <v>1977</v>
      </c>
      <c r="I41" s="5">
        <v>0</v>
      </c>
      <c r="J41" s="5">
        <v>41</v>
      </c>
      <c r="K41" s="5">
        <v>0</v>
      </c>
      <c r="L41" s="5">
        <f t="shared" si="8"/>
        <v>41</v>
      </c>
      <c r="M41" s="5">
        <v>0</v>
      </c>
      <c r="N41" s="5">
        <v>0</v>
      </c>
      <c r="O41" s="5">
        <v>7923</v>
      </c>
      <c r="P41" s="5">
        <v>132</v>
      </c>
      <c r="Q41" s="5">
        <f t="shared" si="6"/>
        <v>7791</v>
      </c>
      <c r="R41" s="5">
        <f t="shared" si="3"/>
        <v>1.6660355925785686</v>
      </c>
      <c r="S41" s="5">
        <f t="shared" si="9"/>
        <v>2</v>
      </c>
      <c r="U41" s="5">
        <v>3910</v>
      </c>
      <c r="V41" s="5" t="s">
        <v>25</v>
      </c>
      <c r="W41" s="5" t="s">
        <v>25</v>
      </c>
      <c r="X41" s="5">
        <v>3910</v>
      </c>
      <c r="Y41" s="5">
        <v>0</v>
      </c>
      <c r="Z41" s="5">
        <v>29</v>
      </c>
    </row>
    <row r="42" spans="1:31" x14ac:dyDescent="0.25">
      <c r="E42" s="4" t="s">
        <v>82</v>
      </c>
      <c r="F42" s="4" t="s">
        <v>24</v>
      </c>
      <c r="I42" s="5">
        <v>57</v>
      </c>
      <c r="L42" s="5">
        <f t="shared" si="8"/>
        <v>57</v>
      </c>
      <c r="M42" s="5">
        <v>0</v>
      </c>
      <c r="N42" s="5">
        <v>0</v>
      </c>
      <c r="W42" s="5" t="s">
        <v>29</v>
      </c>
      <c r="AE42" s="4" t="s">
        <v>107</v>
      </c>
    </row>
    <row r="43" spans="1:31" x14ac:dyDescent="0.25">
      <c r="E43" s="4" t="s">
        <v>83</v>
      </c>
      <c r="F43" s="4" t="s">
        <v>24</v>
      </c>
      <c r="I43" s="5">
        <v>25</v>
      </c>
      <c r="L43" s="5">
        <f t="shared" si="8"/>
        <v>25</v>
      </c>
      <c r="M43" s="5">
        <v>0</v>
      </c>
      <c r="N43" s="5">
        <v>0</v>
      </c>
      <c r="W43" s="5" t="s">
        <v>29</v>
      </c>
    </row>
    <row r="44" spans="1:31" x14ac:dyDescent="0.25">
      <c r="E44" s="4" t="s">
        <v>84</v>
      </c>
      <c r="F44" s="4" t="s">
        <v>46</v>
      </c>
      <c r="G44" s="4">
        <v>1960</v>
      </c>
      <c r="H44" s="4">
        <v>1972</v>
      </c>
      <c r="I44" s="5">
        <v>0</v>
      </c>
      <c r="J44" s="5">
        <v>13343</v>
      </c>
      <c r="L44" s="5">
        <f t="shared" si="8"/>
        <v>13343</v>
      </c>
      <c r="M44" s="5">
        <v>0</v>
      </c>
      <c r="N44" s="5">
        <v>0</v>
      </c>
      <c r="O44" s="5">
        <v>945570</v>
      </c>
      <c r="P44" s="5">
        <v>39046</v>
      </c>
      <c r="Q44" s="5">
        <f t="shared" ref="Q44:Q46" si="10">O44-P44</f>
        <v>906524</v>
      </c>
      <c r="R44" s="5">
        <f t="shared" ref="R44:R46" si="11">(P44/O44)*100</f>
        <v>4.1293611260932561</v>
      </c>
      <c r="U44" s="5">
        <f>O44</f>
        <v>945570</v>
      </c>
      <c r="W44" s="5" t="s">
        <v>25</v>
      </c>
      <c r="X44" s="5">
        <v>928588</v>
      </c>
      <c r="Y44" s="5">
        <v>0</v>
      </c>
      <c r="Z44" s="5">
        <v>27</v>
      </c>
    </row>
    <row r="45" spans="1:31" x14ac:dyDescent="0.25">
      <c r="E45" s="4" t="s">
        <v>85</v>
      </c>
      <c r="F45" s="4" t="s">
        <v>46</v>
      </c>
      <c r="G45" s="4">
        <v>1963</v>
      </c>
      <c r="H45" s="4">
        <v>1980</v>
      </c>
      <c r="I45" s="5">
        <v>0</v>
      </c>
      <c r="J45" s="5">
        <v>2008</v>
      </c>
      <c r="L45" s="5">
        <f t="shared" si="8"/>
        <v>2008</v>
      </c>
      <c r="M45" s="5">
        <v>0</v>
      </c>
      <c r="N45" s="5">
        <v>0</v>
      </c>
      <c r="O45" s="5">
        <v>46954</v>
      </c>
      <c r="P45" s="5">
        <v>5840</v>
      </c>
      <c r="Q45" s="5">
        <f t="shared" si="10"/>
        <v>41114</v>
      </c>
      <c r="R45" s="5">
        <f t="shared" si="11"/>
        <v>12.43770498786046</v>
      </c>
      <c r="U45" s="5">
        <f t="shared" ref="U45:U46" si="12">O45</f>
        <v>46954</v>
      </c>
      <c r="W45" s="5" t="s">
        <v>25</v>
      </c>
      <c r="X45" s="5">
        <v>45601</v>
      </c>
      <c r="Y45" s="5">
        <v>0</v>
      </c>
      <c r="Z45" s="5">
        <v>44</v>
      </c>
    </row>
    <row r="46" spans="1:31" x14ac:dyDescent="0.25">
      <c r="E46" s="4" t="s">
        <v>86</v>
      </c>
      <c r="F46" s="4" t="s">
        <v>46</v>
      </c>
      <c r="G46" s="4">
        <v>1971</v>
      </c>
      <c r="H46" s="4">
        <v>1984</v>
      </c>
      <c r="I46" s="5">
        <v>0</v>
      </c>
      <c r="J46" s="5">
        <v>13467</v>
      </c>
      <c r="L46" s="5">
        <f t="shared" si="8"/>
        <v>13467</v>
      </c>
      <c r="M46" s="5">
        <v>0</v>
      </c>
      <c r="N46" s="5">
        <v>0</v>
      </c>
      <c r="O46" s="5">
        <v>602661</v>
      </c>
      <c r="P46" s="5">
        <v>19002</v>
      </c>
      <c r="Q46" s="5">
        <f t="shared" si="10"/>
        <v>583659</v>
      </c>
      <c r="R46" s="5">
        <f t="shared" si="11"/>
        <v>3.153016372388457</v>
      </c>
      <c r="U46" s="5">
        <f t="shared" si="12"/>
        <v>602661</v>
      </c>
      <c r="W46" s="5" t="s">
        <v>25</v>
      </c>
      <c r="X46" s="5">
        <v>586113</v>
      </c>
      <c r="Y46" s="5">
        <v>0</v>
      </c>
      <c r="Z46" s="5">
        <v>95</v>
      </c>
      <c r="AE46" s="4" t="s">
        <v>87</v>
      </c>
    </row>
    <row r="47" spans="1:31" x14ac:dyDescent="0.25">
      <c r="L47" s="5">
        <f t="shared" ref="L47:Q47" si="13">SUM(L2:L46)</f>
        <v>116375</v>
      </c>
      <c r="M47" s="5">
        <f t="shared" si="13"/>
        <v>0</v>
      </c>
      <c r="N47" s="5">
        <f t="shared" si="13"/>
        <v>22301</v>
      </c>
      <c r="O47" s="5">
        <f t="shared" si="13"/>
        <v>11369396</v>
      </c>
      <c r="P47" s="5">
        <f t="shared" si="13"/>
        <v>5006307</v>
      </c>
      <c r="Q47" s="5">
        <f t="shared" si="13"/>
        <v>6363089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6a6a4962831a8c9f3c04ecaade9ad0c9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bacd3016e433efe3b7dcc4b28f20ac0e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Props1.xml><?xml version="1.0" encoding="utf-8"?>
<ds:datastoreItem xmlns:ds="http://schemas.openxmlformats.org/officeDocument/2006/customXml" ds:itemID="{4F833929-B5E8-40D3-A60A-4B349F380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B82A1-7725-401A-BC68-9AC965DEAA0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74470756-9a4f-4b06-bf25-65d2ab5828b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202501 RMReport </vt:lpstr>
      <vt:lpstr>'202501 RMReport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Joan (Contractor) L</dc:creator>
  <cp:lastModifiedBy>Amundson, Joan (Contractor)</cp:lastModifiedBy>
  <cp:lastPrinted>2026-02-02T17:55:42Z</cp:lastPrinted>
  <dcterms:created xsi:type="dcterms:W3CDTF">2024-03-18T14:32:42Z</dcterms:created>
  <dcterms:modified xsi:type="dcterms:W3CDTF">2026-02-04T20:08:59Z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